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chulserver\w.harasleben$\Downloads\"/>
    </mc:Choice>
  </mc:AlternateContent>
  <xr:revisionPtr revIDLastSave="0" documentId="13_ncr:1_{DFF7F085-B345-4D78-9290-FBC750A624C3}" xr6:coauthVersionLast="47" xr6:coauthVersionMax="47" xr10:uidLastSave="{00000000-0000-0000-0000-000000000000}"/>
  <bookViews>
    <workbookView xWindow="-120" yWindow="-120" windowWidth="25440" windowHeight="15990" xr2:uid="{00000000-000D-0000-FFFF-FFFF00000000}"/>
  </bookViews>
  <sheets>
    <sheet name="Salden" sheetId="4" r:id="rId1"/>
    <sheet name="H-Salden" sheetId="5" state="hidden" r:id="rId2"/>
  </sheets>
  <definedNames>
    <definedName name="Abschlusskonten">'H-Salden'!$H$302:$H$305</definedName>
    <definedName name="Ankreuzen">'H-Salden'!$G$298:$G$299</definedName>
    <definedName name="DB">Salden!$U$5:$AY$281</definedName>
    <definedName name="_xlnm.Print_Area" localSheetId="1">'H-Salden'!$A$1:$J$283</definedName>
    <definedName name="_xlnm.Print_Area" localSheetId="0">Salden!$A$1:$J$295</definedName>
    <definedName name="FG_V">'H-Salden'!$D$298:$D$317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91" i="4" l="1"/>
  <c r="V270" i="4"/>
  <c r="V245" i="4"/>
  <c r="V218" i="4"/>
  <c r="V199" i="4"/>
  <c r="V180" i="4"/>
  <c r="V161" i="4"/>
  <c r="V139" i="4"/>
  <c r="V120" i="4"/>
  <c r="V96" i="4"/>
  <c r="V76" i="4"/>
  <c r="V57" i="4"/>
  <c r="V37" i="4"/>
  <c r="V18" i="4"/>
  <c r="L286" i="4"/>
  <c r="L265" i="4"/>
  <c r="L240" i="4"/>
  <c r="L213" i="4"/>
  <c r="L194" i="4"/>
  <c r="L175" i="4"/>
  <c r="L156" i="4"/>
  <c r="L134" i="4"/>
  <c r="L115" i="4"/>
  <c r="L91" i="4"/>
  <c r="L71" i="4"/>
  <c r="L52" i="4"/>
  <c r="L32" i="4"/>
  <c r="L294" i="4"/>
  <c r="L291" i="4"/>
  <c r="L283" i="4"/>
  <c r="L282" i="4"/>
  <c r="L273" i="4"/>
  <c r="L270" i="4"/>
  <c r="L262" i="4"/>
  <c r="L261" i="4"/>
  <c r="L248" i="4"/>
  <c r="L245" i="4"/>
  <c r="L237" i="4"/>
  <c r="L236" i="4"/>
  <c r="L221" i="4"/>
  <c r="L218" i="4"/>
  <c r="L210" i="4"/>
  <c r="L209" i="4"/>
  <c r="L202" i="4"/>
  <c r="L199" i="4"/>
  <c r="L191" i="4"/>
  <c r="L190" i="4"/>
  <c r="L183" i="4"/>
  <c r="L180" i="4"/>
  <c r="L172" i="4"/>
  <c r="L171" i="4"/>
  <c r="L164" i="4"/>
  <c r="L161" i="4"/>
  <c r="L153" i="4"/>
  <c r="L152" i="4"/>
  <c r="L142" i="4"/>
  <c r="L139" i="4"/>
  <c r="L131" i="4"/>
  <c r="L130" i="4"/>
  <c r="L40" i="4"/>
  <c r="L37" i="4"/>
  <c r="L29" i="4"/>
  <c r="L28" i="4"/>
  <c r="L123" i="4"/>
  <c r="L120" i="4"/>
  <c r="L112" i="4"/>
  <c r="L111" i="4"/>
  <c r="L79" i="4"/>
  <c r="L76" i="4"/>
  <c r="L68" i="4"/>
  <c r="L67" i="4"/>
  <c r="L99" i="4"/>
  <c r="L96" i="4"/>
  <c r="L88" i="4"/>
  <c r="L87" i="4"/>
  <c r="L60" i="4"/>
  <c r="L57" i="4"/>
  <c r="L49" i="4"/>
  <c r="L48" i="4"/>
  <c r="L21" i="4"/>
  <c r="G305" i="5"/>
  <c r="G304" i="5"/>
  <c r="G303" i="5"/>
  <c r="G302" i="5"/>
  <c r="M283" i="4"/>
  <c r="M262" i="4"/>
  <c r="M237" i="4"/>
  <c r="M210" i="4"/>
  <c r="M191" i="4"/>
  <c r="M172" i="4"/>
  <c r="M153" i="4"/>
  <c r="M131" i="4"/>
  <c r="M29" i="4"/>
  <c r="M112" i="4"/>
  <c r="M88" i="4"/>
  <c r="M49" i="4"/>
  <c r="M10" i="4"/>
  <c r="W294" i="4"/>
  <c r="V294" i="4"/>
  <c r="W273" i="4"/>
  <c r="V273" i="4"/>
  <c r="W248" i="4"/>
  <c r="V248" i="4"/>
  <c r="W221" i="4"/>
  <c r="V221" i="4"/>
  <c r="W202" i="4"/>
  <c r="V202" i="4"/>
  <c r="W183" i="4"/>
  <c r="V183" i="4"/>
  <c r="W164" i="4"/>
  <c r="V164" i="4"/>
  <c r="W142" i="4"/>
  <c r="V142" i="4"/>
  <c r="W40" i="4"/>
  <c r="V40" i="4"/>
  <c r="W123" i="4"/>
  <c r="V123" i="4"/>
  <c r="W79" i="4"/>
  <c r="V79" i="4"/>
  <c r="W99" i="4"/>
  <c r="V99" i="4"/>
  <c r="W60" i="4"/>
  <c r="V60" i="4"/>
  <c r="C309" i="5"/>
  <c r="C307" i="5"/>
  <c r="C300" i="5"/>
  <c r="C311" i="5"/>
  <c r="C312" i="5"/>
  <c r="C314" i="5"/>
  <c r="D308" i="5"/>
  <c r="C308" i="5"/>
  <c r="D303" i="5"/>
  <c r="C303" i="5" s="1"/>
  <c r="D317" i="5"/>
  <c r="C317" i="5" s="1"/>
  <c r="D316" i="5"/>
  <c r="C316" i="5" s="1"/>
  <c r="D305" i="5"/>
  <c r="C305" i="5" s="1"/>
  <c r="D299" i="5"/>
  <c r="C299" i="5" s="1"/>
  <c r="D302" i="5"/>
  <c r="C302" i="5"/>
  <c r="D315" i="5"/>
  <c r="C315" i="5" s="1"/>
  <c r="D313" i="5"/>
  <c r="C313" i="5" s="1"/>
  <c r="D306" i="5"/>
  <c r="C306" i="5" s="1"/>
  <c r="D304" i="5"/>
  <c r="C304" i="5" s="1"/>
  <c r="D301" i="5"/>
  <c r="C301" i="5" s="1"/>
  <c r="D298" i="5"/>
  <c r="C298" i="5"/>
  <c r="D310" i="5"/>
  <c r="C310" i="5" s="1"/>
  <c r="W21" i="4"/>
  <c r="V21" i="4"/>
  <c r="W286" i="4"/>
  <c r="V286" i="4"/>
  <c r="W265" i="4"/>
  <c r="V265" i="4"/>
  <c r="W240" i="4"/>
  <c r="V240" i="4"/>
  <c r="W213" i="4"/>
  <c r="V213" i="4"/>
  <c r="W194" i="4"/>
  <c r="V194" i="4"/>
  <c r="W175" i="4"/>
  <c r="V175" i="4"/>
  <c r="W156" i="4"/>
  <c r="V156" i="4"/>
  <c r="W134" i="4"/>
  <c r="V134" i="4"/>
  <c r="W32" i="4"/>
  <c r="V32" i="4"/>
  <c r="W115" i="4"/>
  <c r="V115" i="4"/>
  <c r="W71" i="4"/>
  <c r="V71" i="4"/>
  <c r="W91" i="4"/>
  <c r="V91" i="4"/>
  <c r="W52" i="4"/>
  <c r="V52" i="4"/>
  <c r="W13" i="4"/>
  <c r="V13" i="4"/>
  <c r="K1" i="5"/>
  <c r="I7" i="5"/>
  <c r="H8" i="5"/>
  <c r="I26" i="5"/>
  <c r="I27" i="5"/>
  <c r="H28" i="5"/>
  <c r="I46" i="5"/>
  <c r="I47" i="5"/>
  <c r="I48" i="5"/>
  <c r="I66" i="5"/>
  <c r="H67" i="5"/>
  <c r="I85" i="5"/>
  <c r="H86" i="5"/>
  <c r="H87" i="5"/>
  <c r="I88" i="5"/>
  <c r="H89" i="5"/>
  <c r="H90" i="5"/>
  <c r="H91" i="5"/>
  <c r="H109" i="5"/>
  <c r="I110" i="5"/>
  <c r="H128" i="5"/>
  <c r="I129" i="5"/>
  <c r="H147" i="5"/>
  <c r="H148" i="5"/>
  <c r="H149" i="5"/>
  <c r="H150" i="5"/>
  <c r="I151" i="5"/>
  <c r="I169" i="5"/>
  <c r="H170" i="5"/>
  <c r="I188" i="5"/>
  <c r="I189" i="5"/>
  <c r="I207" i="5"/>
  <c r="I208" i="5"/>
  <c r="H226" i="5"/>
  <c r="H227" i="5"/>
  <c r="H228" i="5"/>
  <c r="H229" i="5"/>
  <c r="H230" i="5"/>
  <c r="H231" i="5"/>
  <c r="H232" i="5"/>
  <c r="H233" i="5"/>
  <c r="I234" i="5"/>
  <c r="I235" i="5"/>
  <c r="I253" i="5"/>
  <c r="I254" i="5"/>
  <c r="I255" i="5"/>
  <c r="I256" i="5"/>
  <c r="H257" i="5"/>
  <c r="I258" i="5"/>
  <c r="I259" i="5"/>
  <c r="I260" i="5"/>
  <c r="H278" i="5"/>
  <c r="I279" i="5"/>
  <c r="I280" i="5"/>
  <c r="I281" i="5"/>
  <c r="U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U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U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U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U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X82" i="4"/>
  <c r="AY82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AP83" i="4"/>
  <c r="AQ83" i="4"/>
  <c r="AR83" i="4"/>
  <c r="AS83" i="4"/>
  <c r="AT83" i="4"/>
  <c r="AU83" i="4"/>
  <c r="AV83" i="4"/>
  <c r="AW83" i="4"/>
  <c r="AX83" i="4"/>
  <c r="AY83" i="4"/>
  <c r="U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U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O85" i="4"/>
  <c r="AP85" i="4"/>
  <c r="AQ85" i="4"/>
  <c r="AR85" i="4"/>
  <c r="AS85" i="4"/>
  <c r="AT85" i="4"/>
  <c r="AU85" i="4"/>
  <c r="AV85" i="4"/>
  <c r="AW85" i="4"/>
  <c r="AX85" i="4"/>
  <c r="AY85" i="4"/>
  <c r="U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I86" i="4"/>
  <c r="AJ86" i="4"/>
  <c r="AK86" i="4"/>
  <c r="AL86" i="4"/>
  <c r="AM86" i="4"/>
  <c r="AN86" i="4"/>
  <c r="AO86" i="4"/>
  <c r="AP86" i="4"/>
  <c r="AQ86" i="4"/>
  <c r="AR86" i="4"/>
  <c r="AS86" i="4"/>
  <c r="AT86" i="4"/>
  <c r="AU86" i="4"/>
  <c r="AV86" i="4"/>
  <c r="AW86" i="4"/>
  <c r="AX86" i="4"/>
  <c r="AY86" i="4"/>
  <c r="W87" i="4"/>
  <c r="X87" i="4"/>
  <c r="Y87" i="4"/>
  <c r="Z87" i="4"/>
  <c r="AA87" i="4"/>
  <c r="AB87" i="4"/>
  <c r="AC87" i="4"/>
  <c r="AD87" i="4"/>
  <c r="AE87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AR87" i="4"/>
  <c r="AS87" i="4"/>
  <c r="AT87" i="4"/>
  <c r="AU87" i="4"/>
  <c r="AV87" i="4"/>
  <c r="AW87" i="4"/>
  <c r="AX87" i="4"/>
  <c r="AY87" i="4"/>
  <c r="W88" i="4"/>
  <c r="X88" i="4"/>
  <c r="Y88" i="4"/>
  <c r="Z88" i="4"/>
  <c r="AA88" i="4"/>
  <c r="AB88" i="4"/>
  <c r="AC88" i="4"/>
  <c r="AD88" i="4"/>
  <c r="AE88" i="4"/>
  <c r="AF88" i="4"/>
  <c r="AG88" i="4"/>
  <c r="AH88" i="4"/>
  <c r="AI88" i="4"/>
  <c r="AJ88" i="4"/>
  <c r="AK88" i="4"/>
  <c r="AL88" i="4"/>
  <c r="AM88" i="4"/>
  <c r="AN88" i="4"/>
  <c r="AO88" i="4"/>
  <c r="AP88" i="4"/>
  <c r="AQ88" i="4"/>
  <c r="AR88" i="4"/>
  <c r="AS88" i="4"/>
  <c r="AT88" i="4"/>
  <c r="AU88" i="4"/>
  <c r="AV88" i="4"/>
  <c r="AW88" i="4"/>
  <c r="AX88" i="4"/>
  <c r="AY88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X89" i="4"/>
  <c r="AY89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O63" i="4"/>
  <c r="AP63" i="4"/>
  <c r="AQ63" i="4"/>
  <c r="AR63" i="4"/>
  <c r="AS63" i="4"/>
  <c r="AT63" i="4"/>
  <c r="AU63" i="4"/>
  <c r="AV63" i="4"/>
  <c r="AW63" i="4"/>
  <c r="AX63" i="4"/>
  <c r="AY63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U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U66" i="4"/>
  <c r="I228" i="4" s="1"/>
  <c r="I228" i="5" s="1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X67" i="4"/>
  <c r="AY67" i="4"/>
  <c r="M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W102" i="4"/>
  <c r="X102" i="4"/>
  <c r="Y102" i="4"/>
  <c r="Z102" i="4"/>
  <c r="AA102" i="4"/>
  <c r="AB102" i="4"/>
  <c r="AC102" i="4"/>
  <c r="AD102" i="4"/>
  <c r="AE102" i="4"/>
  <c r="AF102" i="4"/>
  <c r="AG102" i="4"/>
  <c r="AH102" i="4"/>
  <c r="AI102" i="4"/>
  <c r="AJ102" i="4"/>
  <c r="AK102" i="4"/>
  <c r="AL102" i="4"/>
  <c r="AM102" i="4"/>
  <c r="AN102" i="4"/>
  <c r="AO102" i="4"/>
  <c r="AP102" i="4"/>
  <c r="AQ102" i="4"/>
  <c r="AR102" i="4"/>
  <c r="AS102" i="4"/>
  <c r="AT102" i="4"/>
  <c r="AU102" i="4"/>
  <c r="AV102" i="4"/>
  <c r="AW102" i="4"/>
  <c r="AX102" i="4"/>
  <c r="AY102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AK103" i="4"/>
  <c r="AL103" i="4"/>
  <c r="AM103" i="4"/>
  <c r="AN103" i="4"/>
  <c r="AO103" i="4"/>
  <c r="AP103" i="4"/>
  <c r="AQ103" i="4"/>
  <c r="AR103" i="4"/>
  <c r="AS103" i="4"/>
  <c r="AT103" i="4"/>
  <c r="AU103" i="4"/>
  <c r="AV103" i="4"/>
  <c r="AW103" i="4"/>
  <c r="AX103" i="4"/>
  <c r="AY103" i="4"/>
  <c r="U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AV104" i="4"/>
  <c r="AW104" i="4"/>
  <c r="AX104" i="4"/>
  <c r="AY104" i="4"/>
  <c r="U105" i="4"/>
  <c r="W105" i="4"/>
  <c r="X105" i="4"/>
  <c r="Y105" i="4"/>
  <c r="Z105" i="4"/>
  <c r="AA105" i="4"/>
  <c r="AB105" i="4"/>
  <c r="AC105" i="4"/>
  <c r="AD105" i="4"/>
  <c r="AE105" i="4"/>
  <c r="AF105" i="4"/>
  <c r="AG105" i="4"/>
  <c r="AH105" i="4"/>
  <c r="AI105" i="4"/>
  <c r="AJ105" i="4"/>
  <c r="AK105" i="4"/>
  <c r="AL105" i="4"/>
  <c r="AM105" i="4"/>
  <c r="AN105" i="4"/>
  <c r="AO105" i="4"/>
  <c r="AP105" i="4"/>
  <c r="AQ105" i="4"/>
  <c r="AR105" i="4"/>
  <c r="AS105" i="4"/>
  <c r="AT105" i="4"/>
  <c r="AU105" i="4"/>
  <c r="AV105" i="4"/>
  <c r="AW105" i="4"/>
  <c r="AX105" i="4"/>
  <c r="AY105" i="4"/>
  <c r="U106" i="4"/>
  <c r="W106" i="4"/>
  <c r="X106" i="4"/>
  <c r="Y106" i="4"/>
  <c r="Z106" i="4"/>
  <c r="AA106" i="4"/>
  <c r="AB106" i="4"/>
  <c r="AC106" i="4"/>
  <c r="AD106" i="4"/>
  <c r="AE106" i="4"/>
  <c r="AF106" i="4"/>
  <c r="AG106" i="4"/>
  <c r="AH106" i="4"/>
  <c r="AI106" i="4"/>
  <c r="AJ106" i="4"/>
  <c r="AK106" i="4"/>
  <c r="AL106" i="4"/>
  <c r="AM106" i="4"/>
  <c r="AN106" i="4"/>
  <c r="AO106" i="4"/>
  <c r="AP106" i="4"/>
  <c r="AQ106" i="4"/>
  <c r="AR106" i="4"/>
  <c r="AS106" i="4"/>
  <c r="AT106" i="4"/>
  <c r="AU106" i="4"/>
  <c r="AV106" i="4"/>
  <c r="AW106" i="4"/>
  <c r="AX106" i="4"/>
  <c r="AY106" i="4"/>
  <c r="U107" i="4"/>
  <c r="W107" i="4"/>
  <c r="X107" i="4"/>
  <c r="Y107" i="4"/>
  <c r="Z107" i="4"/>
  <c r="AA107" i="4"/>
  <c r="AB107" i="4"/>
  <c r="AC107" i="4"/>
  <c r="AD107" i="4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U108" i="4"/>
  <c r="W108" i="4"/>
  <c r="X108" i="4"/>
  <c r="Y108" i="4"/>
  <c r="Z108" i="4"/>
  <c r="AA108" i="4"/>
  <c r="AB108" i="4"/>
  <c r="AC108" i="4"/>
  <c r="AD108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U109" i="4"/>
  <c r="W109" i="4"/>
  <c r="X109" i="4"/>
  <c r="Y109" i="4"/>
  <c r="Z109" i="4"/>
  <c r="AA109" i="4"/>
  <c r="AB109" i="4"/>
  <c r="AC109" i="4"/>
  <c r="AD109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U110" i="4"/>
  <c r="W110" i="4"/>
  <c r="X110" i="4"/>
  <c r="Y110" i="4"/>
  <c r="Z110" i="4"/>
  <c r="AA110" i="4"/>
  <c r="AB110" i="4"/>
  <c r="AC110" i="4"/>
  <c r="AD110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W111" i="4"/>
  <c r="X111" i="4"/>
  <c r="Y111" i="4"/>
  <c r="Z111" i="4"/>
  <c r="AA111" i="4"/>
  <c r="AB111" i="4"/>
  <c r="AC111" i="4"/>
  <c r="AD111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W112" i="4"/>
  <c r="X112" i="4"/>
  <c r="Y112" i="4"/>
  <c r="Z112" i="4"/>
  <c r="AA112" i="4"/>
  <c r="AB112" i="4"/>
  <c r="AC112" i="4"/>
  <c r="AD112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W113" i="4"/>
  <c r="X113" i="4"/>
  <c r="Y113" i="4"/>
  <c r="Z113" i="4"/>
  <c r="AA113" i="4"/>
  <c r="AB113" i="4"/>
  <c r="AC113" i="4"/>
  <c r="AD113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U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U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W126" i="4"/>
  <c r="X126" i="4"/>
  <c r="Y126" i="4"/>
  <c r="Z126" i="4"/>
  <c r="AA126" i="4"/>
  <c r="AB126" i="4"/>
  <c r="AC126" i="4"/>
  <c r="AD126" i="4"/>
  <c r="AE126" i="4"/>
  <c r="AF126" i="4"/>
  <c r="AG126" i="4"/>
  <c r="AH126" i="4"/>
  <c r="AI126" i="4"/>
  <c r="AJ126" i="4"/>
  <c r="AK126" i="4"/>
  <c r="AL126" i="4"/>
  <c r="AM126" i="4"/>
  <c r="AN126" i="4"/>
  <c r="AO126" i="4"/>
  <c r="AP126" i="4"/>
  <c r="AQ126" i="4"/>
  <c r="AR126" i="4"/>
  <c r="AS126" i="4"/>
  <c r="AT126" i="4"/>
  <c r="AU126" i="4"/>
  <c r="AV126" i="4"/>
  <c r="AW126" i="4"/>
  <c r="AX126" i="4"/>
  <c r="AY126" i="4"/>
  <c r="W127" i="4"/>
  <c r="X127" i="4"/>
  <c r="Y127" i="4"/>
  <c r="Z127" i="4"/>
  <c r="AA127" i="4"/>
  <c r="AB127" i="4"/>
  <c r="AC127" i="4"/>
  <c r="AD127" i="4"/>
  <c r="AE127" i="4"/>
  <c r="AF127" i="4"/>
  <c r="AG127" i="4"/>
  <c r="AH127" i="4"/>
  <c r="AI127" i="4"/>
  <c r="AJ127" i="4"/>
  <c r="AK127" i="4"/>
  <c r="AL127" i="4"/>
  <c r="AM127" i="4"/>
  <c r="AN127" i="4"/>
  <c r="AO127" i="4"/>
  <c r="AP127" i="4"/>
  <c r="AQ127" i="4"/>
  <c r="AR127" i="4"/>
  <c r="AS127" i="4"/>
  <c r="AT127" i="4"/>
  <c r="AU127" i="4"/>
  <c r="AV127" i="4"/>
  <c r="AW127" i="4"/>
  <c r="AX127" i="4"/>
  <c r="AY127" i="4"/>
  <c r="U128" i="4"/>
  <c r="W128" i="4"/>
  <c r="X128" i="4"/>
  <c r="Y128" i="4"/>
  <c r="Z128" i="4"/>
  <c r="AA128" i="4"/>
  <c r="AB128" i="4"/>
  <c r="AC128" i="4"/>
  <c r="AD128" i="4"/>
  <c r="AE128" i="4"/>
  <c r="AF128" i="4"/>
  <c r="AG128" i="4"/>
  <c r="AH128" i="4"/>
  <c r="AI128" i="4"/>
  <c r="AJ128" i="4"/>
  <c r="AK128" i="4"/>
  <c r="AL128" i="4"/>
  <c r="AM128" i="4"/>
  <c r="AN128" i="4"/>
  <c r="AO128" i="4"/>
  <c r="AP128" i="4"/>
  <c r="AQ128" i="4"/>
  <c r="AR128" i="4"/>
  <c r="AS128" i="4"/>
  <c r="AT128" i="4"/>
  <c r="AU128" i="4"/>
  <c r="AV128" i="4"/>
  <c r="AW128" i="4"/>
  <c r="AX128" i="4"/>
  <c r="AY128" i="4"/>
  <c r="U129" i="4"/>
  <c r="W129" i="4"/>
  <c r="X129" i="4"/>
  <c r="Y129" i="4"/>
  <c r="Z129" i="4"/>
  <c r="AA129" i="4"/>
  <c r="AB129" i="4"/>
  <c r="AC129" i="4"/>
  <c r="AD129" i="4"/>
  <c r="AE129" i="4"/>
  <c r="AF129" i="4"/>
  <c r="AG129" i="4"/>
  <c r="AH129" i="4"/>
  <c r="AI129" i="4"/>
  <c r="AJ129" i="4"/>
  <c r="AK129" i="4"/>
  <c r="AL129" i="4"/>
  <c r="AM129" i="4"/>
  <c r="AN129" i="4"/>
  <c r="AO129" i="4"/>
  <c r="AP129" i="4"/>
  <c r="AQ129" i="4"/>
  <c r="AR129" i="4"/>
  <c r="AS129" i="4"/>
  <c r="AT129" i="4"/>
  <c r="AU129" i="4"/>
  <c r="AV129" i="4"/>
  <c r="AW129" i="4"/>
  <c r="AX129" i="4"/>
  <c r="AY129" i="4"/>
  <c r="W130" i="4"/>
  <c r="X130" i="4"/>
  <c r="Y130" i="4"/>
  <c r="Z130" i="4"/>
  <c r="AA130" i="4"/>
  <c r="AB130" i="4"/>
  <c r="AC130" i="4"/>
  <c r="AD130" i="4"/>
  <c r="AE130" i="4"/>
  <c r="AF130" i="4"/>
  <c r="AG130" i="4"/>
  <c r="AH130" i="4"/>
  <c r="AI130" i="4"/>
  <c r="AJ130" i="4"/>
  <c r="AK130" i="4"/>
  <c r="AL130" i="4"/>
  <c r="AM130" i="4"/>
  <c r="AN130" i="4"/>
  <c r="AO130" i="4"/>
  <c r="AP130" i="4"/>
  <c r="AQ130" i="4"/>
  <c r="AR130" i="4"/>
  <c r="AS130" i="4"/>
  <c r="AT130" i="4"/>
  <c r="AU130" i="4"/>
  <c r="AV130" i="4"/>
  <c r="AW130" i="4"/>
  <c r="AX130" i="4"/>
  <c r="AY130" i="4"/>
  <c r="W131" i="4"/>
  <c r="X131" i="4"/>
  <c r="Y131" i="4"/>
  <c r="Z131" i="4"/>
  <c r="AA131" i="4"/>
  <c r="AB131" i="4"/>
  <c r="AC131" i="4"/>
  <c r="AD131" i="4"/>
  <c r="AE131" i="4"/>
  <c r="AF131" i="4"/>
  <c r="AG131" i="4"/>
  <c r="AH131" i="4"/>
  <c r="AI131" i="4"/>
  <c r="AJ131" i="4"/>
  <c r="AK131" i="4"/>
  <c r="AL131" i="4"/>
  <c r="AM131" i="4"/>
  <c r="AN131" i="4"/>
  <c r="AO131" i="4"/>
  <c r="AP131" i="4"/>
  <c r="AQ131" i="4"/>
  <c r="AR131" i="4"/>
  <c r="AS131" i="4"/>
  <c r="AT131" i="4"/>
  <c r="AU131" i="4"/>
  <c r="AV131" i="4"/>
  <c r="AW131" i="4"/>
  <c r="AX131" i="4"/>
  <c r="AY131" i="4"/>
  <c r="W132" i="4"/>
  <c r="X132" i="4"/>
  <c r="Y132" i="4"/>
  <c r="Z132" i="4"/>
  <c r="AA132" i="4"/>
  <c r="AB132" i="4"/>
  <c r="AC132" i="4"/>
  <c r="AD132" i="4"/>
  <c r="AE132" i="4"/>
  <c r="AF132" i="4"/>
  <c r="AG132" i="4"/>
  <c r="AH132" i="4"/>
  <c r="AI132" i="4"/>
  <c r="AJ132" i="4"/>
  <c r="AK132" i="4"/>
  <c r="AL132" i="4"/>
  <c r="AM132" i="4"/>
  <c r="AN132" i="4"/>
  <c r="AO132" i="4"/>
  <c r="AP132" i="4"/>
  <c r="AQ132" i="4"/>
  <c r="AR132" i="4"/>
  <c r="AS132" i="4"/>
  <c r="AT132" i="4"/>
  <c r="AU132" i="4"/>
  <c r="AV132" i="4"/>
  <c r="AW132" i="4"/>
  <c r="AX132" i="4"/>
  <c r="AY132" i="4"/>
  <c r="W145" i="4"/>
  <c r="X145" i="4"/>
  <c r="Y145" i="4"/>
  <c r="Z145" i="4"/>
  <c r="AA145" i="4"/>
  <c r="AB145" i="4"/>
  <c r="AC145" i="4"/>
  <c r="AD145" i="4"/>
  <c r="AE145" i="4"/>
  <c r="AF145" i="4"/>
  <c r="AG145" i="4"/>
  <c r="AH145" i="4"/>
  <c r="AI145" i="4"/>
  <c r="AJ145" i="4"/>
  <c r="AK145" i="4"/>
  <c r="AL145" i="4"/>
  <c r="AM145" i="4"/>
  <c r="AN145" i="4"/>
  <c r="AO145" i="4"/>
  <c r="AP145" i="4"/>
  <c r="AQ145" i="4"/>
  <c r="AR145" i="4"/>
  <c r="AS145" i="4"/>
  <c r="AT145" i="4"/>
  <c r="AU145" i="4"/>
  <c r="AV145" i="4"/>
  <c r="AW145" i="4"/>
  <c r="AX145" i="4"/>
  <c r="AY145" i="4"/>
  <c r="W146" i="4"/>
  <c r="X146" i="4"/>
  <c r="Y146" i="4"/>
  <c r="Z146" i="4"/>
  <c r="AA146" i="4"/>
  <c r="AB146" i="4"/>
  <c r="AC146" i="4"/>
  <c r="AD146" i="4"/>
  <c r="AE146" i="4"/>
  <c r="AF146" i="4"/>
  <c r="AG146" i="4"/>
  <c r="AH146" i="4"/>
  <c r="AI146" i="4"/>
  <c r="AJ146" i="4"/>
  <c r="AK146" i="4"/>
  <c r="AL146" i="4"/>
  <c r="AM146" i="4"/>
  <c r="AN146" i="4"/>
  <c r="AO146" i="4"/>
  <c r="AP146" i="4"/>
  <c r="AQ146" i="4"/>
  <c r="AR146" i="4"/>
  <c r="AS146" i="4"/>
  <c r="AT146" i="4"/>
  <c r="AU146" i="4"/>
  <c r="AV146" i="4"/>
  <c r="AW146" i="4"/>
  <c r="AX146" i="4"/>
  <c r="AY146" i="4"/>
  <c r="U147" i="4"/>
  <c r="W147" i="4"/>
  <c r="X147" i="4"/>
  <c r="Y147" i="4"/>
  <c r="Z147" i="4"/>
  <c r="AA147" i="4"/>
  <c r="AB147" i="4"/>
  <c r="AC147" i="4"/>
  <c r="AD147" i="4"/>
  <c r="AE147" i="4"/>
  <c r="AF147" i="4"/>
  <c r="AG147" i="4"/>
  <c r="AH147" i="4"/>
  <c r="AI147" i="4"/>
  <c r="AJ147" i="4"/>
  <c r="AK147" i="4"/>
  <c r="AL147" i="4"/>
  <c r="AM147" i="4"/>
  <c r="AN147" i="4"/>
  <c r="AO147" i="4"/>
  <c r="AP147" i="4"/>
  <c r="AQ147" i="4"/>
  <c r="AR147" i="4"/>
  <c r="AS147" i="4"/>
  <c r="AT147" i="4"/>
  <c r="AU147" i="4"/>
  <c r="AV147" i="4"/>
  <c r="AW147" i="4"/>
  <c r="AX147" i="4"/>
  <c r="AY147" i="4"/>
  <c r="U148" i="4"/>
  <c r="W148" i="4"/>
  <c r="X148" i="4"/>
  <c r="Y148" i="4"/>
  <c r="Z148" i="4"/>
  <c r="AA148" i="4"/>
  <c r="AB148" i="4"/>
  <c r="AC148" i="4"/>
  <c r="AD148" i="4"/>
  <c r="AE148" i="4"/>
  <c r="AF148" i="4"/>
  <c r="AG148" i="4"/>
  <c r="AH148" i="4"/>
  <c r="AI148" i="4"/>
  <c r="AJ148" i="4"/>
  <c r="AK148" i="4"/>
  <c r="AL148" i="4"/>
  <c r="AM148" i="4"/>
  <c r="AN148" i="4"/>
  <c r="AO148" i="4"/>
  <c r="AP148" i="4"/>
  <c r="AQ148" i="4"/>
  <c r="AR148" i="4"/>
  <c r="AS148" i="4"/>
  <c r="AT148" i="4"/>
  <c r="AU148" i="4"/>
  <c r="AV148" i="4"/>
  <c r="AW148" i="4"/>
  <c r="AX148" i="4"/>
  <c r="AY148" i="4"/>
  <c r="U149" i="4"/>
  <c r="W149" i="4"/>
  <c r="X149" i="4"/>
  <c r="Y149" i="4"/>
  <c r="Z149" i="4"/>
  <c r="AA149" i="4"/>
  <c r="AB149" i="4"/>
  <c r="AC149" i="4"/>
  <c r="AD149" i="4"/>
  <c r="AE149" i="4"/>
  <c r="AF149" i="4"/>
  <c r="AG149" i="4"/>
  <c r="AH149" i="4"/>
  <c r="AI149" i="4"/>
  <c r="AJ149" i="4"/>
  <c r="AK149" i="4"/>
  <c r="AL149" i="4"/>
  <c r="AM149" i="4"/>
  <c r="AN149" i="4"/>
  <c r="AO149" i="4"/>
  <c r="AP149" i="4"/>
  <c r="AQ149" i="4"/>
  <c r="AR149" i="4"/>
  <c r="AS149" i="4"/>
  <c r="AT149" i="4"/>
  <c r="AU149" i="4"/>
  <c r="AV149" i="4"/>
  <c r="AW149" i="4"/>
  <c r="AX149" i="4"/>
  <c r="AY149" i="4"/>
  <c r="U150" i="4"/>
  <c r="W150" i="4"/>
  <c r="X150" i="4"/>
  <c r="Y150" i="4"/>
  <c r="Z150" i="4"/>
  <c r="AA150" i="4"/>
  <c r="AB150" i="4"/>
  <c r="AC150" i="4"/>
  <c r="AD150" i="4"/>
  <c r="AE150" i="4"/>
  <c r="AF150" i="4"/>
  <c r="AG150" i="4"/>
  <c r="AH150" i="4"/>
  <c r="AI150" i="4"/>
  <c r="AJ150" i="4"/>
  <c r="AK150" i="4"/>
  <c r="AL150" i="4"/>
  <c r="AM150" i="4"/>
  <c r="AN150" i="4"/>
  <c r="AO150" i="4"/>
  <c r="AP150" i="4"/>
  <c r="AQ150" i="4"/>
  <c r="AR150" i="4"/>
  <c r="AS150" i="4"/>
  <c r="AT150" i="4"/>
  <c r="AU150" i="4"/>
  <c r="AV150" i="4"/>
  <c r="AW150" i="4"/>
  <c r="AX150" i="4"/>
  <c r="AY150" i="4"/>
  <c r="U151" i="4"/>
  <c r="W151" i="4"/>
  <c r="X151" i="4"/>
  <c r="Y151" i="4"/>
  <c r="Z151" i="4"/>
  <c r="AA151" i="4"/>
  <c r="AB151" i="4"/>
  <c r="AC151" i="4"/>
  <c r="AD151" i="4"/>
  <c r="AE151" i="4"/>
  <c r="AF151" i="4"/>
  <c r="AG151" i="4"/>
  <c r="AH151" i="4"/>
  <c r="AI151" i="4"/>
  <c r="AJ151" i="4"/>
  <c r="AK151" i="4"/>
  <c r="AL151" i="4"/>
  <c r="AM151" i="4"/>
  <c r="AN151" i="4"/>
  <c r="AO151" i="4"/>
  <c r="AP151" i="4"/>
  <c r="AQ151" i="4"/>
  <c r="AR151" i="4"/>
  <c r="AS151" i="4"/>
  <c r="AT151" i="4"/>
  <c r="AU151" i="4"/>
  <c r="AV151" i="4"/>
  <c r="AW151" i="4"/>
  <c r="AX151" i="4"/>
  <c r="AY151" i="4"/>
  <c r="W152" i="4"/>
  <c r="X152" i="4"/>
  <c r="Y152" i="4"/>
  <c r="Z152" i="4"/>
  <c r="AA152" i="4"/>
  <c r="AB152" i="4"/>
  <c r="AC152" i="4"/>
  <c r="AD152" i="4"/>
  <c r="AE152" i="4"/>
  <c r="AF152" i="4"/>
  <c r="AG152" i="4"/>
  <c r="AH152" i="4"/>
  <c r="AI152" i="4"/>
  <c r="AJ152" i="4"/>
  <c r="AK152" i="4"/>
  <c r="AL152" i="4"/>
  <c r="AM152" i="4"/>
  <c r="AN152" i="4"/>
  <c r="AO152" i="4"/>
  <c r="AP152" i="4"/>
  <c r="AQ152" i="4"/>
  <c r="AR152" i="4"/>
  <c r="AS152" i="4"/>
  <c r="AT152" i="4"/>
  <c r="AU152" i="4"/>
  <c r="AV152" i="4"/>
  <c r="AW152" i="4"/>
  <c r="AX152" i="4"/>
  <c r="AY152" i="4"/>
  <c r="W153" i="4"/>
  <c r="X153" i="4"/>
  <c r="Y153" i="4"/>
  <c r="Z153" i="4"/>
  <c r="AA153" i="4"/>
  <c r="AB153" i="4"/>
  <c r="AC153" i="4"/>
  <c r="AD153" i="4"/>
  <c r="AE153" i="4"/>
  <c r="AF153" i="4"/>
  <c r="AG153" i="4"/>
  <c r="AH153" i="4"/>
  <c r="AI153" i="4"/>
  <c r="AJ153" i="4"/>
  <c r="AK153" i="4"/>
  <c r="AL153" i="4"/>
  <c r="AM153" i="4"/>
  <c r="AN153" i="4"/>
  <c r="AO153" i="4"/>
  <c r="AP153" i="4"/>
  <c r="AQ153" i="4"/>
  <c r="AR153" i="4"/>
  <c r="AS153" i="4"/>
  <c r="AT153" i="4"/>
  <c r="AU153" i="4"/>
  <c r="AV153" i="4"/>
  <c r="AW153" i="4"/>
  <c r="AX153" i="4"/>
  <c r="AY153" i="4"/>
  <c r="W154" i="4"/>
  <c r="X154" i="4"/>
  <c r="Y154" i="4"/>
  <c r="Z154" i="4"/>
  <c r="AA154" i="4"/>
  <c r="AB154" i="4"/>
  <c r="AC154" i="4"/>
  <c r="AD154" i="4"/>
  <c r="AE154" i="4"/>
  <c r="AF154" i="4"/>
  <c r="AG154" i="4"/>
  <c r="AH154" i="4"/>
  <c r="AI154" i="4"/>
  <c r="AJ154" i="4"/>
  <c r="AK154" i="4"/>
  <c r="AL154" i="4"/>
  <c r="AM154" i="4"/>
  <c r="AN154" i="4"/>
  <c r="AO154" i="4"/>
  <c r="AP154" i="4"/>
  <c r="AQ154" i="4"/>
  <c r="AR154" i="4"/>
  <c r="AS154" i="4"/>
  <c r="AT154" i="4"/>
  <c r="AU154" i="4"/>
  <c r="AV154" i="4"/>
  <c r="AW154" i="4"/>
  <c r="AX154" i="4"/>
  <c r="AY154" i="4"/>
  <c r="W167" i="4"/>
  <c r="X167" i="4"/>
  <c r="Y167" i="4"/>
  <c r="Z167" i="4"/>
  <c r="AA167" i="4"/>
  <c r="AB167" i="4"/>
  <c r="AC167" i="4"/>
  <c r="AD167" i="4"/>
  <c r="AE167" i="4"/>
  <c r="AF167" i="4"/>
  <c r="AG167" i="4"/>
  <c r="AH167" i="4"/>
  <c r="AI167" i="4"/>
  <c r="AJ167" i="4"/>
  <c r="AK167" i="4"/>
  <c r="AL167" i="4"/>
  <c r="AM167" i="4"/>
  <c r="AN167" i="4"/>
  <c r="AO167" i="4"/>
  <c r="AP167" i="4"/>
  <c r="AQ167" i="4"/>
  <c r="AR167" i="4"/>
  <c r="AS167" i="4"/>
  <c r="AT167" i="4"/>
  <c r="AU167" i="4"/>
  <c r="AV167" i="4"/>
  <c r="AW167" i="4"/>
  <c r="AX167" i="4"/>
  <c r="AY167" i="4"/>
  <c r="W168" i="4"/>
  <c r="X168" i="4"/>
  <c r="Y168" i="4"/>
  <c r="Z168" i="4"/>
  <c r="AA168" i="4"/>
  <c r="AB168" i="4"/>
  <c r="AC168" i="4"/>
  <c r="AD168" i="4"/>
  <c r="AE168" i="4"/>
  <c r="AF168" i="4"/>
  <c r="AG168" i="4"/>
  <c r="AH168" i="4"/>
  <c r="AI168" i="4"/>
  <c r="AJ168" i="4"/>
  <c r="AK168" i="4"/>
  <c r="AL168" i="4"/>
  <c r="AM168" i="4"/>
  <c r="AN168" i="4"/>
  <c r="AO168" i="4"/>
  <c r="AP168" i="4"/>
  <c r="AQ168" i="4"/>
  <c r="AR168" i="4"/>
  <c r="AS168" i="4"/>
  <c r="AT168" i="4"/>
  <c r="AU168" i="4"/>
  <c r="AV168" i="4"/>
  <c r="AW168" i="4"/>
  <c r="AX168" i="4"/>
  <c r="AY168" i="4"/>
  <c r="U169" i="4"/>
  <c r="H279" i="4" s="1"/>
  <c r="H279" i="5" s="1"/>
  <c r="W169" i="4"/>
  <c r="X169" i="4"/>
  <c r="Y169" i="4"/>
  <c r="Z169" i="4"/>
  <c r="AA169" i="4"/>
  <c r="AB169" i="4"/>
  <c r="AC169" i="4"/>
  <c r="AD169" i="4"/>
  <c r="AE169" i="4"/>
  <c r="AF169" i="4"/>
  <c r="AG169" i="4"/>
  <c r="AH169" i="4"/>
  <c r="AI169" i="4"/>
  <c r="AJ169" i="4"/>
  <c r="AK169" i="4"/>
  <c r="AL169" i="4"/>
  <c r="AM169" i="4"/>
  <c r="AN169" i="4"/>
  <c r="AO169" i="4"/>
  <c r="AP169" i="4"/>
  <c r="AQ169" i="4"/>
  <c r="AR169" i="4"/>
  <c r="AS169" i="4"/>
  <c r="AT169" i="4"/>
  <c r="AU169" i="4"/>
  <c r="AV169" i="4"/>
  <c r="AW169" i="4"/>
  <c r="AX169" i="4"/>
  <c r="AY169" i="4"/>
  <c r="U170" i="4"/>
  <c r="W170" i="4"/>
  <c r="X170" i="4"/>
  <c r="Y170" i="4"/>
  <c r="Z170" i="4"/>
  <c r="AA170" i="4"/>
  <c r="AB170" i="4"/>
  <c r="AC170" i="4"/>
  <c r="AD170" i="4"/>
  <c r="AE170" i="4"/>
  <c r="AF170" i="4"/>
  <c r="AG170" i="4"/>
  <c r="AH170" i="4"/>
  <c r="AI170" i="4"/>
  <c r="AJ170" i="4"/>
  <c r="AK170" i="4"/>
  <c r="AL170" i="4"/>
  <c r="AM170" i="4"/>
  <c r="AN170" i="4"/>
  <c r="AO170" i="4"/>
  <c r="AP170" i="4"/>
  <c r="AQ170" i="4"/>
  <c r="AR170" i="4"/>
  <c r="AS170" i="4"/>
  <c r="AT170" i="4"/>
  <c r="AU170" i="4"/>
  <c r="AV170" i="4"/>
  <c r="AW170" i="4"/>
  <c r="AX170" i="4"/>
  <c r="AY170" i="4"/>
  <c r="W171" i="4"/>
  <c r="X171" i="4"/>
  <c r="Y171" i="4"/>
  <c r="Z171" i="4"/>
  <c r="AA171" i="4"/>
  <c r="AB171" i="4"/>
  <c r="AC171" i="4"/>
  <c r="AD171" i="4"/>
  <c r="AE171" i="4"/>
  <c r="AF171" i="4"/>
  <c r="AG171" i="4"/>
  <c r="AH171" i="4"/>
  <c r="AI171" i="4"/>
  <c r="AJ171" i="4"/>
  <c r="AK171" i="4"/>
  <c r="AL171" i="4"/>
  <c r="AM171" i="4"/>
  <c r="AN171" i="4"/>
  <c r="AO171" i="4"/>
  <c r="AP171" i="4"/>
  <c r="AQ171" i="4"/>
  <c r="AR171" i="4"/>
  <c r="AS171" i="4"/>
  <c r="AT171" i="4"/>
  <c r="AU171" i="4"/>
  <c r="AV171" i="4"/>
  <c r="AW171" i="4"/>
  <c r="AX171" i="4"/>
  <c r="AY171" i="4"/>
  <c r="W172" i="4"/>
  <c r="X172" i="4"/>
  <c r="Y172" i="4"/>
  <c r="Z172" i="4"/>
  <c r="AA172" i="4"/>
  <c r="AB172" i="4"/>
  <c r="AC172" i="4"/>
  <c r="AD172" i="4"/>
  <c r="AE172" i="4"/>
  <c r="AF172" i="4"/>
  <c r="AG172" i="4"/>
  <c r="AH172" i="4"/>
  <c r="AI172" i="4"/>
  <c r="AJ172" i="4"/>
  <c r="AK172" i="4"/>
  <c r="AL172" i="4"/>
  <c r="AM172" i="4"/>
  <c r="AN172" i="4"/>
  <c r="AO172" i="4"/>
  <c r="AP172" i="4"/>
  <c r="AQ172" i="4"/>
  <c r="AR172" i="4"/>
  <c r="AS172" i="4"/>
  <c r="AT172" i="4"/>
  <c r="AU172" i="4"/>
  <c r="AV172" i="4"/>
  <c r="AW172" i="4"/>
  <c r="AX172" i="4"/>
  <c r="AY172" i="4"/>
  <c r="W173" i="4"/>
  <c r="X173" i="4"/>
  <c r="Y173" i="4"/>
  <c r="Z173" i="4"/>
  <c r="AA173" i="4"/>
  <c r="AB173" i="4"/>
  <c r="AC173" i="4"/>
  <c r="AD173" i="4"/>
  <c r="AE173" i="4"/>
  <c r="AF173" i="4"/>
  <c r="AG173" i="4"/>
  <c r="AH173" i="4"/>
  <c r="AI173" i="4"/>
  <c r="AJ173" i="4"/>
  <c r="AK173" i="4"/>
  <c r="AL173" i="4"/>
  <c r="AM173" i="4"/>
  <c r="AN173" i="4"/>
  <c r="AO173" i="4"/>
  <c r="AP173" i="4"/>
  <c r="AQ173" i="4"/>
  <c r="AR173" i="4"/>
  <c r="AS173" i="4"/>
  <c r="AT173" i="4"/>
  <c r="AU173" i="4"/>
  <c r="AV173" i="4"/>
  <c r="AW173" i="4"/>
  <c r="AX173" i="4"/>
  <c r="AY173" i="4"/>
  <c r="W186" i="4"/>
  <c r="X186" i="4"/>
  <c r="Y186" i="4"/>
  <c r="Z186" i="4"/>
  <c r="AA186" i="4"/>
  <c r="AB186" i="4"/>
  <c r="AC186" i="4"/>
  <c r="AD186" i="4"/>
  <c r="AE186" i="4"/>
  <c r="AF186" i="4"/>
  <c r="AG186" i="4"/>
  <c r="AH186" i="4"/>
  <c r="AI186" i="4"/>
  <c r="AJ186" i="4"/>
  <c r="AK186" i="4"/>
  <c r="AL186" i="4"/>
  <c r="AM186" i="4"/>
  <c r="AN186" i="4"/>
  <c r="AO186" i="4"/>
  <c r="AP186" i="4"/>
  <c r="AQ186" i="4"/>
  <c r="AR186" i="4"/>
  <c r="AS186" i="4"/>
  <c r="AT186" i="4"/>
  <c r="AU186" i="4"/>
  <c r="AV186" i="4"/>
  <c r="AW186" i="4"/>
  <c r="AX186" i="4"/>
  <c r="AY186" i="4"/>
  <c r="W187" i="4"/>
  <c r="X187" i="4"/>
  <c r="Y187" i="4"/>
  <c r="Z187" i="4"/>
  <c r="AA187" i="4"/>
  <c r="AB187" i="4"/>
  <c r="AC187" i="4"/>
  <c r="AD187" i="4"/>
  <c r="AE187" i="4"/>
  <c r="AF187" i="4"/>
  <c r="AG187" i="4"/>
  <c r="AH187" i="4"/>
  <c r="AI187" i="4"/>
  <c r="AJ187" i="4"/>
  <c r="AK187" i="4"/>
  <c r="AL187" i="4"/>
  <c r="AM187" i="4"/>
  <c r="AN187" i="4"/>
  <c r="AO187" i="4"/>
  <c r="AP187" i="4"/>
  <c r="AQ187" i="4"/>
  <c r="AR187" i="4"/>
  <c r="AS187" i="4"/>
  <c r="AT187" i="4"/>
  <c r="AU187" i="4"/>
  <c r="AV187" i="4"/>
  <c r="AW187" i="4"/>
  <c r="AX187" i="4"/>
  <c r="AY187" i="4"/>
  <c r="U188" i="4"/>
  <c r="W188" i="4"/>
  <c r="X188" i="4"/>
  <c r="Y188" i="4"/>
  <c r="Z188" i="4"/>
  <c r="AA188" i="4"/>
  <c r="AB188" i="4"/>
  <c r="AC188" i="4"/>
  <c r="AD188" i="4"/>
  <c r="AE188" i="4"/>
  <c r="AF188" i="4"/>
  <c r="AG188" i="4"/>
  <c r="AH188" i="4"/>
  <c r="AI188" i="4"/>
  <c r="AJ188" i="4"/>
  <c r="AK188" i="4"/>
  <c r="AL188" i="4"/>
  <c r="AM188" i="4"/>
  <c r="AN188" i="4"/>
  <c r="AO188" i="4"/>
  <c r="AP188" i="4"/>
  <c r="AQ188" i="4"/>
  <c r="AR188" i="4"/>
  <c r="AS188" i="4"/>
  <c r="AT188" i="4"/>
  <c r="AU188" i="4"/>
  <c r="AV188" i="4"/>
  <c r="AW188" i="4"/>
  <c r="AX188" i="4"/>
  <c r="AY188" i="4"/>
  <c r="U189" i="4"/>
  <c r="W189" i="4"/>
  <c r="X189" i="4"/>
  <c r="Y189" i="4"/>
  <c r="Z189" i="4"/>
  <c r="AA189" i="4"/>
  <c r="AB189" i="4"/>
  <c r="AC189" i="4"/>
  <c r="AD189" i="4"/>
  <c r="AE189" i="4"/>
  <c r="AF189" i="4"/>
  <c r="AG189" i="4"/>
  <c r="AH189" i="4"/>
  <c r="AI189" i="4"/>
  <c r="AJ189" i="4"/>
  <c r="AK189" i="4"/>
  <c r="AL189" i="4"/>
  <c r="AM189" i="4"/>
  <c r="AN189" i="4"/>
  <c r="AO189" i="4"/>
  <c r="AP189" i="4"/>
  <c r="AQ189" i="4"/>
  <c r="AR189" i="4"/>
  <c r="AS189" i="4"/>
  <c r="AT189" i="4"/>
  <c r="AU189" i="4"/>
  <c r="AV189" i="4"/>
  <c r="AW189" i="4"/>
  <c r="AX189" i="4"/>
  <c r="AY189" i="4"/>
  <c r="W190" i="4"/>
  <c r="X190" i="4"/>
  <c r="Y190" i="4"/>
  <c r="Z190" i="4"/>
  <c r="AA190" i="4"/>
  <c r="AB190" i="4"/>
  <c r="AC190" i="4"/>
  <c r="AD190" i="4"/>
  <c r="AE190" i="4"/>
  <c r="AF190" i="4"/>
  <c r="AG190" i="4"/>
  <c r="AH190" i="4"/>
  <c r="AI190" i="4"/>
  <c r="AJ190" i="4"/>
  <c r="AK190" i="4"/>
  <c r="AL190" i="4"/>
  <c r="AM190" i="4"/>
  <c r="AN190" i="4"/>
  <c r="AO190" i="4"/>
  <c r="AP190" i="4"/>
  <c r="AQ190" i="4"/>
  <c r="AR190" i="4"/>
  <c r="AS190" i="4"/>
  <c r="AT190" i="4"/>
  <c r="AU190" i="4"/>
  <c r="AV190" i="4"/>
  <c r="AW190" i="4"/>
  <c r="AX190" i="4"/>
  <c r="AY190" i="4"/>
  <c r="W191" i="4"/>
  <c r="X191" i="4"/>
  <c r="Y191" i="4"/>
  <c r="Z191" i="4"/>
  <c r="AA191" i="4"/>
  <c r="AB191" i="4"/>
  <c r="AC191" i="4"/>
  <c r="AD191" i="4"/>
  <c r="AE191" i="4"/>
  <c r="AF191" i="4"/>
  <c r="AG191" i="4"/>
  <c r="AH191" i="4"/>
  <c r="AI191" i="4"/>
  <c r="AJ191" i="4"/>
  <c r="AK191" i="4"/>
  <c r="AL191" i="4"/>
  <c r="AM191" i="4"/>
  <c r="AN191" i="4"/>
  <c r="AO191" i="4"/>
  <c r="AP191" i="4"/>
  <c r="AQ191" i="4"/>
  <c r="AR191" i="4"/>
  <c r="AS191" i="4"/>
  <c r="AT191" i="4"/>
  <c r="AU191" i="4"/>
  <c r="AV191" i="4"/>
  <c r="AW191" i="4"/>
  <c r="AX191" i="4"/>
  <c r="AY191" i="4"/>
  <c r="W192" i="4"/>
  <c r="X192" i="4"/>
  <c r="Y192" i="4"/>
  <c r="Z192" i="4"/>
  <c r="AA192" i="4"/>
  <c r="AB192" i="4"/>
  <c r="AC192" i="4"/>
  <c r="AD192" i="4"/>
  <c r="AE192" i="4"/>
  <c r="AF192" i="4"/>
  <c r="AG192" i="4"/>
  <c r="AH192" i="4"/>
  <c r="AI192" i="4"/>
  <c r="AJ192" i="4"/>
  <c r="AK192" i="4"/>
  <c r="AL192" i="4"/>
  <c r="AM192" i="4"/>
  <c r="AN192" i="4"/>
  <c r="AO192" i="4"/>
  <c r="AP192" i="4"/>
  <c r="AQ192" i="4"/>
  <c r="AR192" i="4"/>
  <c r="AS192" i="4"/>
  <c r="AT192" i="4"/>
  <c r="AU192" i="4"/>
  <c r="AV192" i="4"/>
  <c r="AW192" i="4"/>
  <c r="AX192" i="4"/>
  <c r="AY192" i="4"/>
  <c r="W205" i="4"/>
  <c r="X205" i="4"/>
  <c r="Y205" i="4"/>
  <c r="Z205" i="4"/>
  <c r="AA205" i="4"/>
  <c r="AB205" i="4"/>
  <c r="AC205" i="4"/>
  <c r="AD205" i="4"/>
  <c r="AE205" i="4"/>
  <c r="AF205" i="4"/>
  <c r="AG205" i="4"/>
  <c r="AH205" i="4"/>
  <c r="AI205" i="4"/>
  <c r="AJ205" i="4"/>
  <c r="AK205" i="4"/>
  <c r="AL205" i="4"/>
  <c r="AM205" i="4"/>
  <c r="AN205" i="4"/>
  <c r="AO205" i="4"/>
  <c r="AP205" i="4"/>
  <c r="AQ205" i="4"/>
  <c r="AR205" i="4"/>
  <c r="AS205" i="4"/>
  <c r="AT205" i="4"/>
  <c r="AU205" i="4"/>
  <c r="AV205" i="4"/>
  <c r="AW205" i="4"/>
  <c r="AX205" i="4"/>
  <c r="AY205" i="4"/>
  <c r="W206" i="4"/>
  <c r="X206" i="4"/>
  <c r="Y206" i="4"/>
  <c r="Z206" i="4"/>
  <c r="AA206" i="4"/>
  <c r="AB206" i="4"/>
  <c r="AC206" i="4"/>
  <c r="AD206" i="4"/>
  <c r="AE206" i="4"/>
  <c r="AF206" i="4"/>
  <c r="AG206" i="4"/>
  <c r="AH206" i="4"/>
  <c r="AI206" i="4"/>
  <c r="AJ206" i="4"/>
  <c r="AK206" i="4"/>
  <c r="AL206" i="4"/>
  <c r="AM206" i="4"/>
  <c r="AN206" i="4"/>
  <c r="AO206" i="4"/>
  <c r="AP206" i="4"/>
  <c r="AQ206" i="4"/>
  <c r="AR206" i="4"/>
  <c r="AS206" i="4"/>
  <c r="AT206" i="4"/>
  <c r="AU206" i="4"/>
  <c r="AV206" i="4"/>
  <c r="AW206" i="4"/>
  <c r="AX206" i="4"/>
  <c r="AY206" i="4"/>
  <c r="U207" i="4"/>
  <c r="W207" i="4"/>
  <c r="X207" i="4"/>
  <c r="Y207" i="4"/>
  <c r="Z207" i="4"/>
  <c r="AA207" i="4"/>
  <c r="AB207" i="4"/>
  <c r="AC207" i="4"/>
  <c r="AD207" i="4"/>
  <c r="AE207" i="4"/>
  <c r="AF207" i="4"/>
  <c r="AG207" i="4"/>
  <c r="AH207" i="4"/>
  <c r="AI207" i="4"/>
  <c r="AJ207" i="4"/>
  <c r="AK207" i="4"/>
  <c r="AL207" i="4"/>
  <c r="AM207" i="4"/>
  <c r="AN207" i="4"/>
  <c r="AO207" i="4"/>
  <c r="AP207" i="4"/>
  <c r="AQ207" i="4"/>
  <c r="AR207" i="4"/>
  <c r="AS207" i="4"/>
  <c r="AT207" i="4"/>
  <c r="AU207" i="4"/>
  <c r="AV207" i="4"/>
  <c r="AW207" i="4"/>
  <c r="AX207" i="4"/>
  <c r="AY207" i="4"/>
  <c r="U208" i="4"/>
  <c r="W208" i="4"/>
  <c r="X208" i="4"/>
  <c r="Y208" i="4"/>
  <c r="Z208" i="4"/>
  <c r="AA208" i="4"/>
  <c r="AB208" i="4"/>
  <c r="AC208" i="4"/>
  <c r="AD208" i="4"/>
  <c r="AE208" i="4"/>
  <c r="AF208" i="4"/>
  <c r="AG208" i="4"/>
  <c r="AH208" i="4"/>
  <c r="AI208" i="4"/>
  <c r="AJ208" i="4"/>
  <c r="AK208" i="4"/>
  <c r="AL208" i="4"/>
  <c r="AM208" i="4"/>
  <c r="AN208" i="4"/>
  <c r="AO208" i="4"/>
  <c r="AP208" i="4"/>
  <c r="AQ208" i="4"/>
  <c r="AR208" i="4"/>
  <c r="AS208" i="4"/>
  <c r="AT208" i="4"/>
  <c r="AU208" i="4"/>
  <c r="AV208" i="4"/>
  <c r="AW208" i="4"/>
  <c r="AX208" i="4"/>
  <c r="AY208" i="4"/>
  <c r="W209" i="4"/>
  <c r="X209" i="4"/>
  <c r="Y209" i="4"/>
  <c r="Z209" i="4"/>
  <c r="AA209" i="4"/>
  <c r="AB209" i="4"/>
  <c r="AC209" i="4"/>
  <c r="AD209" i="4"/>
  <c r="AE209" i="4"/>
  <c r="AF209" i="4"/>
  <c r="AG209" i="4"/>
  <c r="AH209" i="4"/>
  <c r="AI209" i="4"/>
  <c r="AJ209" i="4"/>
  <c r="AK209" i="4"/>
  <c r="AL209" i="4"/>
  <c r="AM209" i="4"/>
  <c r="AN209" i="4"/>
  <c r="AO209" i="4"/>
  <c r="AP209" i="4"/>
  <c r="AQ209" i="4"/>
  <c r="AR209" i="4"/>
  <c r="AS209" i="4"/>
  <c r="AT209" i="4"/>
  <c r="AU209" i="4"/>
  <c r="AV209" i="4"/>
  <c r="AW209" i="4"/>
  <c r="AX209" i="4"/>
  <c r="AY209" i="4"/>
  <c r="W210" i="4"/>
  <c r="X210" i="4"/>
  <c r="Y210" i="4"/>
  <c r="Z210" i="4"/>
  <c r="AA210" i="4"/>
  <c r="AB210" i="4"/>
  <c r="AC210" i="4"/>
  <c r="AD210" i="4"/>
  <c r="AE210" i="4"/>
  <c r="AF210" i="4"/>
  <c r="AG210" i="4"/>
  <c r="AH210" i="4"/>
  <c r="AI210" i="4"/>
  <c r="AJ210" i="4"/>
  <c r="AK210" i="4"/>
  <c r="AL210" i="4"/>
  <c r="AM210" i="4"/>
  <c r="AN210" i="4"/>
  <c r="AO210" i="4"/>
  <c r="AP210" i="4"/>
  <c r="AQ210" i="4"/>
  <c r="AR210" i="4"/>
  <c r="AS210" i="4"/>
  <c r="AT210" i="4"/>
  <c r="AU210" i="4"/>
  <c r="AV210" i="4"/>
  <c r="AW210" i="4"/>
  <c r="AX210" i="4"/>
  <c r="AY210" i="4"/>
  <c r="W211" i="4"/>
  <c r="X211" i="4"/>
  <c r="Y211" i="4"/>
  <c r="Z211" i="4"/>
  <c r="AA211" i="4"/>
  <c r="AB211" i="4"/>
  <c r="AC211" i="4"/>
  <c r="AD211" i="4"/>
  <c r="AE211" i="4"/>
  <c r="AF211" i="4"/>
  <c r="AG211" i="4"/>
  <c r="AH211" i="4"/>
  <c r="AI211" i="4"/>
  <c r="AJ211" i="4"/>
  <c r="AK211" i="4"/>
  <c r="AL211" i="4"/>
  <c r="AM211" i="4"/>
  <c r="AN211" i="4"/>
  <c r="AO211" i="4"/>
  <c r="AP211" i="4"/>
  <c r="AQ211" i="4"/>
  <c r="AR211" i="4"/>
  <c r="AS211" i="4"/>
  <c r="AT211" i="4"/>
  <c r="AU211" i="4"/>
  <c r="AV211" i="4"/>
  <c r="AW211" i="4"/>
  <c r="AX211" i="4"/>
  <c r="AY211" i="4"/>
  <c r="W224" i="4"/>
  <c r="X224" i="4"/>
  <c r="Y224" i="4"/>
  <c r="Z224" i="4"/>
  <c r="AA224" i="4"/>
  <c r="AB224" i="4"/>
  <c r="AC224" i="4"/>
  <c r="AD224" i="4"/>
  <c r="AE224" i="4"/>
  <c r="AF224" i="4"/>
  <c r="AG224" i="4"/>
  <c r="AH224" i="4"/>
  <c r="AI224" i="4"/>
  <c r="AJ224" i="4"/>
  <c r="AK224" i="4"/>
  <c r="AL224" i="4"/>
  <c r="AM224" i="4"/>
  <c r="AN224" i="4"/>
  <c r="AO224" i="4"/>
  <c r="AP224" i="4"/>
  <c r="AQ224" i="4"/>
  <c r="AR224" i="4"/>
  <c r="AS224" i="4"/>
  <c r="AT224" i="4"/>
  <c r="AU224" i="4"/>
  <c r="AV224" i="4"/>
  <c r="AW224" i="4"/>
  <c r="AX224" i="4"/>
  <c r="AY224" i="4"/>
  <c r="W225" i="4"/>
  <c r="X225" i="4"/>
  <c r="Y225" i="4"/>
  <c r="Z225" i="4"/>
  <c r="AA225" i="4"/>
  <c r="AB225" i="4"/>
  <c r="AC225" i="4"/>
  <c r="AD225" i="4"/>
  <c r="AE225" i="4"/>
  <c r="AF225" i="4"/>
  <c r="AG225" i="4"/>
  <c r="AH225" i="4"/>
  <c r="AI225" i="4"/>
  <c r="AJ225" i="4"/>
  <c r="AK225" i="4"/>
  <c r="AL225" i="4"/>
  <c r="AM225" i="4"/>
  <c r="AN225" i="4"/>
  <c r="AO225" i="4"/>
  <c r="AP225" i="4"/>
  <c r="AQ225" i="4"/>
  <c r="AR225" i="4"/>
  <c r="AS225" i="4"/>
  <c r="AT225" i="4"/>
  <c r="AU225" i="4"/>
  <c r="AV225" i="4"/>
  <c r="AW225" i="4"/>
  <c r="AX225" i="4"/>
  <c r="AY225" i="4"/>
  <c r="U226" i="4"/>
  <c r="W226" i="4"/>
  <c r="X226" i="4"/>
  <c r="Y226" i="4"/>
  <c r="Z226" i="4"/>
  <c r="AA226" i="4"/>
  <c r="AB226" i="4"/>
  <c r="AC226" i="4"/>
  <c r="AD226" i="4"/>
  <c r="AE226" i="4"/>
  <c r="AF226" i="4"/>
  <c r="AG226" i="4"/>
  <c r="AH226" i="4"/>
  <c r="AI226" i="4"/>
  <c r="AJ226" i="4"/>
  <c r="AK226" i="4"/>
  <c r="AL226" i="4"/>
  <c r="AM226" i="4"/>
  <c r="AN226" i="4"/>
  <c r="AO226" i="4"/>
  <c r="AP226" i="4"/>
  <c r="AQ226" i="4"/>
  <c r="AR226" i="4"/>
  <c r="AS226" i="4"/>
  <c r="AT226" i="4"/>
  <c r="AU226" i="4"/>
  <c r="AV226" i="4"/>
  <c r="AW226" i="4"/>
  <c r="AX226" i="4"/>
  <c r="AY226" i="4"/>
  <c r="U227" i="4"/>
  <c r="W227" i="4"/>
  <c r="X227" i="4"/>
  <c r="Y227" i="4"/>
  <c r="Z227" i="4"/>
  <c r="AA227" i="4"/>
  <c r="AB227" i="4"/>
  <c r="AC227" i="4"/>
  <c r="AD227" i="4"/>
  <c r="AE227" i="4"/>
  <c r="AF227" i="4"/>
  <c r="AG227" i="4"/>
  <c r="AH227" i="4"/>
  <c r="AI227" i="4"/>
  <c r="AJ227" i="4"/>
  <c r="AK227" i="4"/>
  <c r="AL227" i="4"/>
  <c r="AM227" i="4"/>
  <c r="AN227" i="4"/>
  <c r="AO227" i="4"/>
  <c r="AP227" i="4"/>
  <c r="AQ227" i="4"/>
  <c r="AR227" i="4"/>
  <c r="AS227" i="4"/>
  <c r="AT227" i="4"/>
  <c r="AU227" i="4"/>
  <c r="AV227" i="4"/>
  <c r="AW227" i="4"/>
  <c r="AX227" i="4"/>
  <c r="AY227" i="4"/>
  <c r="U228" i="4"/>
  <c r="W228" i="4"/>
  <c r="X228" i="4"/>
  <c r="Y228" i="4"/>
  <c r="Z228" i="4"/>
  <c r="AA228" i="4"/>
  <c r="AB228" i="4"/>
  <c r="AC228" i="4"/>
  <c r="AD228" i="4"/>
  <c r="AE228" i="4"/>
  <c r="AF228" i="4"/>
  <c r="AG228" i="4"/>
  <c r="AH228" i="4"/>
  <c r="AI228" i="4"/>
  <c r="AJ228" i="4"/>
  <c r="AK228" i="4"/>
  <c r="AL228" i="4"/>
  <c r="AM228" i="4"/>
  <c r="AN228" i="4"/>
  <c r="AO228" i="4"/>
  <c r="AP228" i="4"/>
  <c r="AQ228" i="4"/>
  <c r="AR228" i="4"/>
  <c r="AS228" i="4"/>
  <c r="AT228" i="4"/>
  <c r="AU228" i="4"/>
  <c r="AV228" i="4"/>
  <c r="AW228" i="4"/>
  <c r="AX228" i="4"/>
  <c r="AY228" i="4"/>
  <c r="U229" i="4"/>
  <c r="W229" i="4"/>
  <c r="X229" i="4"/>
  <c r="Y229" i="4"/>
  <c r="Z229" i="4"/>
  <c r="AA229" i="4"/>
  <c r="AB229" i="4"/>
  <c r="AC229" i="4"/>
  <c r="AD229" i="4"/>
  <c r="AE229" i="4"/>
  <c r="AF229" i="4"/>
  <c r="AG229" i="4"/>
  <c r="AH229" i="4"/>
  <c r="AI229" i="4"/>
  <c r="AJ229" i="4"/>
  <c r="AK229" i="4"/>
  <c r="AL229" i="4"/>
  <c r="AM229" i="4"/>
  <c r="AN229" i="4"/>
  <c r="AO229" i="4"/>
  <c r="AP229" i="4"/>
  <c r="AQ229" i="4"/>
  <c r="AR229" i="4"/>
  <c r="AS229" i="4"/>
  <c r="AT229" i="4"/>
  <c r="AU229" i="4"/>
  <c r="AV229" i="4"/>
  <c r="AW229" i="4"/>
  <c r="AX229" i="4"/>
  <c r="AY229" i="4"/>
  <c r="U230" i="4"/>
  <c r="W230" i="4"/>
  <c r="X230" i="4"/>
  <c r="Y230" i="4"/>
  <c r="Z230" i="4"/>
  <c r="AA230" i="4"/>
  <c r="AB230" i="4"/>
  <c r="AC230" i="4"/>
  <c r="AD230" i="4"/>
  <c r="AE230" i="4"/>
  <c r="AF230" i="4"/>
  <c r="AG230" i="4"/>
  <c r="AH230" i="4"/>
  <c r="AI230" i="4"/>
  <c r="AJ230" i="4"/>
  <c r="AK230" i="4"/>
  <c r="AL230" i="4"/>
  <c r="AM230" i="4"/>
  <c r="AN230" i="4"/>
  <c r="AO230" i="4"/>
  <c r="AP230" i="4"/>
  <c r="AQ230" i="4"/>
  <c r="AR230" i="4"/>
  <c r="AS230" i="4"/>
  <c r="AT230" i="4"/>
  <c r="AU230" i="4"/>
  <c r="AV230" i="4"/>
  <c r="AW230" i="4"/>
  <c r="AX230" i="4"/>
  <c r="AY230" i="4"/>
  <c r="U231" i="4"/>
  <c r="W231" i="4"/>
  <c r="X231" i="4"/>
  <c r="Y231" i="4"/>
  <c r="Z231" i="4"/>
  <c r="AA231" i="4"/>
  <c r="AB231" i="4"/>
  <c r="AC231" i="4"/>
  <c r="AD231" i="4"/>
  <c r="AE231" i="4"/>
  <c r="AF231" i="4"/>
  <c r="AG231" i="4"/>
  <c r="AH231" i="4"/>
  <c r="AI231" i="4"/>
  <c r="AJ231" i="4"/>
  <c r="AK231" i="4"/>
  <c r="AL231" i="4"/>
  <c r="AM231" i="4"/>
  <c r="AN231" i="4"/>
  <c r="AO231" i="4"/>
  <c r="AP231" i="4"/>
  <c r="AQ231" i="4"/>
  <c r="AR231" i="4"/>
  <c r="AS231" i="4"/>
  <c r="AT231" i="4"/>
  <c r="AU231" i="4"/>
  <c r="AV231" i="4"/>
  <c r="AW231" i="4"/>
  <c r="AX231" i="4"/>
  <c r="AY231" i="4"/>
  <c r="U232" i="4"/>
  <c r="W232" i="4"/>
  <c r="X232" i="4"/>
  <c r="Y232" i="4"/>
  <c r="Z232" i="4"/>
  <c r="AA232" i="4"/>
  <c r="AB232" i="4"/>
  <c r="AC232" i="4"/>
  <c r="AD232" i="4"/>
  <c r="AE232" i="4"/>
  <c r="AF232" i="4"/>
  <c r="AG232" i="4"/>
  <c r="AH232" i="4"/>
  <c r="AI232" i="4"/>
  <c r="AJ232" i="4"/>
  <c r="AK232" i="4"/>
  <c r="AL232" i="4"/>
  <c r="AM232" i="4"/>
  <c r="AN232" i="4"/>
  <c r="AO232" i="4"/>
  <c r="AP232" i="4"/>
  <c r="AQ232" i="4"/>
  <c r="AR232" i="4"/>
  <c r="AS232" i="4"/>
  <c r="AT232" i="4"/>
  <c r="AU232" i="4"/>
  <c r="AV232" i="4"/>
  <c r="AW232" i="4"/>
  <c r="AX232" i="4"/>
  <c r="AY232" i="4"/>
  <c r="U233" i="4"/>
  <c r="W233" i="4"/>
  <c r="X233" i="4"/>
  <c r="Y233" i="4"/>
  <c r="Z233" i="4"/>
  <c r="AA233" i="4"/>
  <c r="AB233" i="4"/>
  <c r="AC233" i="4"/>
  <c r="AD233" i="4"/>
  <c r="AE233" i="4"/>
  <c r="AF233" i="4"/>
  <c r="AG233" i="4"/>
  <c r="AH233" i="4"/>
  <c r="AI233" i="4"/>
  <c r="AJ233" i="4"/>
  <c r="AK233" i="4"/>
  <c r="AL233" i="4"/>
  <c r="AM233" i="4"/>
  <c r="AN233" i="4"/>
  <c r="AO233" i="4"/>
  <c r="AP233" i="4"/>
  <c r="AQ233" i="4"/>
  <c r="AR233" i="4"/>
  <c r="AS233" i="4"/>
  <c r="AT233" i="4"/>
  <c r="AU233" i="4"/>
  <c r="AV233" i="4"/>
  <c r="AW233" i="4"/>
  <c r="AX233" i="4"/>
  <c r="AY233" i="4"/>
  <c r="U234" i="4"/>
  <c r="W234" i="4"/>
  <c r="X234" i="4"/>
  <c r="Y234" i="4"/>
  <c r="Z234" i="4"/>
  <c r="AA234" i="4"/>
  <c r="AB234" i="4"/>
  <c r="AC234" i="4"/>
  <c r="AD234" i="4"/>
  <c r="AE234" i="4"/>
  <c r="AF234" i="4"/>
  <c r="AG234" i="4"/>
  <c r="AH234" i="4"/>
  <c r="AI234" i="4"/>
  <c r="AJ234" i="4"/>
  <c r="AK234" i="4"/>
  <c r="AL234" i="4"/>
  <c r="AM234" i="4"/>
  <c r="AN234" i="4"/>
  <c r="AO234" i="4"/>
  <c r="AP234" i="4"/>
  <c r="AQ234" i="4"/>
  <c r="AR234" i="4"/>
  <c r="AS234" i="4"/>
  <c r="AT234" i="4"/>
  <c r="AU234" i="4"/>
  <c r="AV234" i="4"/>
  <c r="AW234" i="4"/>
  <c r="AX234" i="4"/>
  <c r="AY234" i="4"/>
  <c r="U235" i="4"/>
  <c r="W235" i="4"/>
  <c r="X235" i="4"/>
  <c r="Y235" i="4"/>
  <c r="Z235" i="4"/>
  <c r="AA235" i="4"/>
  <c r="AB235" i="4"/>
  <c r="AC235" i="4"/>
  <c r="AD235" i="4"/>
  <c r="AE235" i="4"/>
  <c r="AF235" i="4"/>
  <c r="AG235" i="4"/>
  <c r="AH235" i="4"/>
  <c r="AI235" i="4"/>
  <c r="AJ235" i="4"/>
  <c r="AK235" i="4"/>
  <c r="AL235" i="4"/>
  <c r="AM235" i="4"/>
  <c r="AN235" i="4"/>
  <c r="AO235" i="4"/>
  <c r="AP235" i="4"/>
  <c r="AQ235" i="4"/>
  <c r="AR235" i="4"/>
  <c r="AS235" i="4"/>
  <c r="AT235" i="4"/>
  <c r="AU235" i="4"/>
  <c r="AV235" i="4"/>
  <c r="AW235" i="4"/>
  <c r="AX235" i="4"/>
  <c r="AY235" i="4"/>
  <c r="W236" i="4"/>
  <c r="X236" i="4"/>
  <c r="Y236" i="4"/>
  <c r="Z236" i="4"/>
  <c r="AA236" i="4"/>
  <c r="AB236" i="4"/>
  <c r="AC236" i="4"/>
  <c r="AD236" i="4"/>
  <c r="AE236" i="4"/>
  <c r="AF236" i="4"/>
  <c r="AG236" i="4"/>
  <c r="AH236" i="4"/>
  <c r="AI236" i="4"/>
  <c r="AJ236" i="4"/>
  <c r="AK236" i="4"/>
  <c r="AL236" i="4"/>
  <c r="AM236" i="4"/>
  <c r="AN236" i="4"/>
  <c r="AO236" i="4"/>
  <c r="AP236" i="4"/>
  <c r="AQ236" i="4"/>
  <c r="AR236" i="4"/>
  <c r="AS236" i="4"/>
  <c r="AT236" i="4"/>
  <c r="AU236" i="4"/>
  <c r="AV236" i="4"/>
  <c r="AW236" i="4"/>
  <c r="AX236" i="4"/>
  <c r="AY236" i="4"/>
  <c r="W237" i="4"/>
  <c r="X237" i="4"/>
  <c r="Y237" i="4"/>
  <c r="Z237" i="4"/>
  <c r="AA237" i="4"/>
  <c r="AB237" i="4"/>
  <c r="AC237" i="4"/>
  <c r="AD237" i="4"/>
  <c r="AE237" i="4"/>
  <c r="AF237" i="4"/>
  <c r="AG237" i="4"/>
  <c r="AH237" i="4"/>
  <c r="AI237" i="4"/>
  <c r="AJ237" i="4"/>
  <c r="AK237" i="4"/>
  <c r="AL237" i="4"/>
  <c r="AM237" i="4"/>
  <c r="AN237" i="4"/>
  <c r="AO237" i="4"/>
  <c r="AP237" i="4"/>
  <c r="AQ237" i="4"/>
  <c r="AR237" i="4"/>
  <c r="AS237" i="4"/>
  <c r="AT237" i="4"/>
  <c r="AU237" i="4"/>
  <c r="AV237" i="4"/>
  <c r="AW237" i="4"/>
  <c r="AX237" i="4"/>
  <c r="AY237" i="4"/>
  <c r="W238" i="4"/>
  <c r="X238" i="4"/>
  <c r="Y238" i="4"/>
  <c r="Z238" i="4"/>
  <c r="AA238" i="4"/>
  <c r="AB238" i="4"/>
  <c r="AC238" i="4"/>
  <c r="AD238" i="4"/>
  <c r="AE238" i="4"/>
  <c r="AF238" i="4"/>
  <c r="AG238" i="4"/>
  <c r="AH238" i="4"/>
  <c r="AI238" i="4"/>
  <c r="AJ238" i="4"/>
  <c r="AK238" i="4"/>
  <c r="AL238" i="4"/>
  <c r="AM238" i="4"/>
  <c r="AN238" i="4"/>
  <c r="AO238" i="4"/>
  <c r="AP238" i="4"/>
  <c r="AQ238" i="4"/>
  <c r="AR238" i="4"/>
  <c r="AS238" i="4"/>
  <c r="AT238" i="4"/>
  <c r="AU238" i="4"/>
  <c r="AV238" i="4"/>
  <c r="AW238" i="4"/>
  <c r="AX238" i="4"/>
  <c r="AY238" i="4"/>
  <c r="W251" i="4"/>
  <c r="X251" i="4"/>
  <c r="Y251" i="4"/>
  <c r="Z251" i="4"/>
  <c r="AA251" i="4"/>
  <c r="AB251" i="4"/>
  <c r="AC251" i="4"/>
  <c r="AD251" i="4"/>
  <c r="AE251" i="4"/>
  <c r="AF251" i="4"/>
  <c r="AG251" i="4"/>
  <c r="AH251" i="4"/>
  <c r="AI251" i="4"/>
  <c r="AJ251" i="4"/>
  <c r="AK251" i="4"/>
  <c r="AL251" i="4"/>
  <c r="AM251" i="4"/>
  <c r="AN251" i="4"/>
  <c r="AO251" i="4"/>
  <c r="AP251" i="4"/>
  <c r="AQ251" i="4"/>
  <c r="AR251" i="4"/>
  <c r="AS251" i="4"/>
  <c r="AT251" i="4"/>
  <c r="AU251" i="4"/>
  <c r="AV251" i="4"/>
  <c r="AW251" i="4"/>
  <c r="AX251" i="4"/>
  <c r="AY251" i="4"/>
  <c r="W252" i="4"/>
  <c r="X252" i="4"/>
  <c r="Y252" i="4"/>
  <c r="Z252" i="4"/>
  <c r="AA252" i="4"/>
  <c r="AB252" i="4"/>
  <c r="AC252" i="4"/>
  <c r="AD252" i="4"/>
  <c r="AE252" i="4"/>
  <c r="AF252" i="4"/>
  <c r="AG252" i="4"/>
  <c r="AH252" i="4"/>
  <c r="AI252" i="4"/>
  <c r="AJ252" i="4"/>
  <c r="AK252" i="4"/>
  <c r="AL252" i="4"/>
  <c r="AM252" i="4"/>
  <c r="AN252" i="4"/>
  <c r="AO252" i="4"/>
  <c r="AP252" i="4"/>
  <c r="AQ252" i="4"/>
  <c r="AR252" i="4"/>
  <c r="AS252" i="4"/>
  <c r="AT252" i="4"/>
  <c r="AU252" i="4"/>
  <c r="AV252" i="4"/>
  <c r="AW252" i="4"/>
  <c r="AX252" i="4"/>
  <c r="AY252" i="4"/>
  <c r="U253" i="4"/>
  <c r="W253" i="4"/>
  <c r="X253" i="4"/>
  <c r="Y253" i="4"/>
  <c r="Z253" i="4"/>
  <c r="AA253" i="4"/>
  <c r="AB253" i="4"/>
  <c r="AC253" i="4"/>
  <c r="AD253" i="4"/>
  <c r="AE253" i="4"/>
  <c r="AF253" i="4"/>
  <c r="AG253" i="4"/>
  <c r="AH253" i="4"/>
  <c r="AI253" i="4"/>
  <c r="AJ253" i="4"/>
  <c r="AK253" i="4"/>
  <c r="AL253" i="4"/>
  <c r="AM253" i="4"/>
  <c r="AN253" i="4"/>
  <c r="AO253" i="4"/>
  <c r="AP253" i="4"/>
  <c r="AQ253" i="4"/>
  <c r="AR253" i="4"/>
  <c r="AS253" i="4"/>
  <c r="AT253" i="4"/>
  <c r="AU253" i="4"/>
  <c r="AV253" i="4"/>
  <c r="AW253" i="4"/>
  <c r="AX253" i="4"/>
  <c r="AY253" i="4"/>
  <c r="U254" i="4"/>
  <c r="W254" i="4"/>
  <c r="X254" i="4"/>
  <c r="Y254" i="4"/>
  <c r="Z254" i="4"/>
  <c r="AA254" i="4"/>
  <c r="AB254" i="4"/>
  <c r="AC254" i="4"/>
  <c r="AD254" i="4"/>
  <c r="AE254" i="4"/>
  <c r="AF254" i="4"/>
  <c r="AG254" i="4"/>
  <c r="AH254" i="4"/>
  <c r="AI254" i="4"/>
  <c r="AJ254" i="4"/>
  <c r="AK254" i="4"/>
  <c r="AL254" i="4"/>
  <c r="AM254" i="4"/>
  <c r="AN254" i="4"/>
  <c r="AO254" i="4"/>
  <c r="AP254" i="4"/>
  <c r="AQ254" i="4"/>
  <c r="AR254" i="4"/>
  <c r="AS254" i="4"/>
  <c r="AT254" i="4"/>
  <c r="AU254" i="4"/>
  <c r="AV254" i="4"/>
  <c r="AW254" i="4"/>
  <c r="AX254" i="4"/>
  <c r="AY254" i="4"/>
  <c r="U255" i="4"/>
  <c r="W255" i="4"/>
  <c r="X255" i="4"/>
  <c r="Y255" i="4"/>
  <c r="Z255" i="4"/>
  <c r="AA255" i="4"/>
  <c r="AB255" i="4"/>
  <c r="AC255" i="4"/>
  <c r="AD255" i="4"/>
  <c r="AE255" i="4"/>
  <c r="AF255" i="4"/>
  <c r="AG255" i="4"/>
  <c r="AH255" i="4"/>
  <c r="AI255" i="4"/>
  <c r="AJ255" i="4"/>
  <c r="AK255" i="4"/>
  <c r="AL255" i="4"/>
  <c r="AM255" i="4"/>
  <c r="AN255" i="4"/>
  <c r="AO255" i="4"/>
  <c r="AP255" i="4"/>
  <c r="AQ255" i="4"/>
  <c r="AR255" i="4"/>
  <c r="AS255" i="4"/>
  <c r="AT255" i="4"/>
  <c r="AU255" i="4"/>
  <c r="AV255" i="4"/>
  <c r="AW255" i="4"/>
  <c r="AX255" i="4"/>
  <c r="AY255" i="4"/>
  <c r="U256" i="4"/>
  <c r="W256" i="4"/>
  <c r="X256" i="4"/>
  <c r="Y256" i="4"/>
  <c r="Z256" i="4"/>
  <c r="AA256" i="4"/>
  <c r="AB256" i="4"/>
  <c r="AC256" i="4"/>
  <c r="AD256" i="4"/>
  <c r="AE256" i="4"/>
  <c r="AF256" i="4"/>
  <c r="AG256" i="4"/>
  <c r="AH256" i="4"/>
  <c r="AI256" i="4"/>
  <c r="AJ256" i="4"/>
  <c r="AK256" i="4"/>
  <c r="AL256" i="4"/>
  <c r="AM256" i="4"/>
  <c r="AN256" i="4"/>
  <c r="AO256" i="4"/>
  <c r="AP256" i="4"/>
  <c r="AQ256" i="4"/>
  <c r="AR256" i="4"/>
  <c r="AS256" i="4"/>
  <c r="AT256" i="4"/>
  <c r="AU256" i="4"/>
  <c r="AV256" i="4"/>
  <c r="AW256" i="4"/>
  <c r="AX256" i="4"/>
  <c r="AY256" i="4"/>
  <c r="U257" i="4"/>
  <c r="W257" i="4"/>
  <c r="X257" i="4"/>
  <c r="Y257" i="4"/>
  <c r="Z257" i="4"/>
  <c r="AA257" i="4"/>
  <c r="AB257" i="4"/>
  <c r="AC257" i="4"/>
  <c r="AD257" i="4"/>
  <c r="AE257" i="4"/>
  <c r="AF257" i="4"/>
  <c r="AG257" i="4"/>
  <c r="AH257" i="4"/>
  <c r="AI257" i="4"/>
  <c r="AJ257" i="4"/>
  <c r="AK257" i="4"/>
  <c r="AL257" i="4"/>
  <c r="AM257" i="4"/>
  <c r="AN257" i="4"/>
  <c r="AO257" i="4"/>
  <c r="AP257" i="4"/>
  <c r="AQ257" i="4"/>
  <c r="AR257" i="4"/>
  <c r="AS257" i="4"/>
  <c r="AT257" i="4"/>
  <c r="AU257" i="4"/>
  <c r="AV257" i="4"/>
  <c r="AW257" i="4"/>
  <c r="AX257" i="4"/>
  <c r="AY257" i="4"/>
  <c r="U258" i="4"/>
  <c r="W258" i="4"/>
  <c r="X258" i="4"/>
  <c r="Y258" i="4"/>
  <c r="Z258" i="4"/>
  <c r="AA258" i="4"/>
  <c r="AB258" i="4"/>
  <c r="AC258" i="4"/>
  <c r="AD258" i="4"/>
  <c r="AE258" i="4"/>
  <c r="AF258" i="4"/>
  <c r="AG258" i="4"/>
  <c r="AH258" i="4"/>
  <c r="AI258" i="4"/>
  <c r="AJ258" i="4"/>
  <c r="AK258" i="4"/>
  <c r="AL258" i="4"/>
  <c r="AM258" i="4"/>
  <c r="AN258" i="4"/>
  <c r="AO258" i="4"/>
  <c r="AP258" i="4"/>
  <c r="AQ258" i="4"/>
  <c r="AR258" i="4"/>
  <c r="AS258" i="4"/>
  <c r="AT258" i="4"/>
  <c r="AU258" i="4"/>
  <c r="AV258" i="4"/>
  <c r="AW258" i="4"/>
  <c r="AX258" i="4"/>
  <c r="AY258" i="4"/>
  <c r="U259" i="4"/>
  <c r="W259" i="4"/>
  <c r="X259" i="4"/>
  <c r="Y259" i="4"/>
  <c r="Z259" i="4"/>
  <c r="AA259" i="4"/>
  <c r="AB259" i="4"/>
  <c r="AC259" i="4"/>
  <c r="AD259" i="4"/>
  <c r="AE259" i="4"/>
  <c r="AF259" i="4"/>
  <c r="AG259" i="4"/>
  <c r="AH259" i="4"/>
  <c r="AI259" i="4"/>
  <c r="AJ259" i="4"/>
  <c r="AK259" i="4"/>
  <c r="AL259" i="4"/>
  <c r="AM259" i="4"/>
  <c r="AN259" i="4"/>
  <c r="AO259" i="4"/>
  <c r="AP259" i="4"/>
  <c r="AQ259" i="4"/>
  <c r="AR259" i="4"/>
  <c r="AS259" i="4"/>
  <c r="AT259" i="4"/>
  <c r="AU259" i="4"/>
  <c r="AV259" i="4"/>
  <c r="AW259" i="4"/>
  <c r="AX259" i="4"/>
  <c r="AY259" i="4"/>
  <c r="U260" i="4"/>
  <c r="W260" i="4"/>
  <c r="X260" i="4"/>
  <c r="Y260" i="4"/>
  <c r="Z260" i="4"/>
  <c r="AA260" i="4"/>
  <c r="AB260" i="4"/>
  <c r="AC260" i="4"/>
  <c r="AD260" i="4"/>
  <c r="AE260" i="4"/>
  <c r="AF260" i="4"/>
  <c r="AG260" i="4"/>
  <c r="AH260" i="4"/>
  <c r="AI260" i="4"/>
  <c r="AJ260" i="4"/>
  <c r="AK260" i="4"/>
  <c r="AL260" i="4"/>
  <c r="AM260" i="4"/>
  <c r="AN260" i="4"/>
  <c r="AO260" i="4"/>
  <c r="AP260" i="4"/>
  <c r="AQ260" i="4"/>
  <c r="AR260" i="4"/>
  <c r="AS260" i="4"/>
  <c r="AT260" i="4"/>
  <c r="AU260" i="4"/>
  <c r="AV260" i="4"/>
  <c r="AW260" i="4"/>
  <c r="AX260" i="4"/>
  <c r="AY260" i="4"/>
  <c r="W261" i="4"/>
  <c r="X261" i="4"/>
  <c r="Y261" i="4"/>
  <c r="Z261" i="4"/>
  <c r="AA261" i="4"/>
  <c r="AB261" i="4"/>
  <c r="AC261" i="4"/>
  <c r="AD261" i="4"/>
  <c r="AE261" i="4"/>
  <c r="AF261" i="4"/>
  <c r="AG261" i="4"/>
  <c r="AH261" i="4"/>
  <c r="AI261" i="4"/>
  <c r="AJ261" i="4"/>
  <c r="AK261" i="4"/>
  <c r="AL261" i="4"/>
  <c r="AM261" i="4"/>
  <c r="AN261" i="4"/>
  <c r="AO261" i="4"/>
  <c r="AP261" i="4"/>
  <c r="AQ261" i="4"/>
  <c r="AR261" i="4"/>
  <c r="AS261" i="4"/>
  <c r="AT261" i="4"/>
  <c r="AU261" i="4"/>
  <c r="AV261" i="4"/>
  <c r="AW261" i="4"/>
  <c r="AX261" i="4"/>
  <c r="AY261" i="4"/>
  <c r="W262" i="4"/>
  <c r="X262" i="4"/>
  <c r="Y262" i="4"/>
  <c r="Z262" i="4"/>
  <c r="AA262" i="4"/>
  <c r="AB262" i="4"/>
  <c r="AC262" i="4"/>
  <c r="AD262" i="4"/>
  <c r="AE262" i="4"/>
  <c r="AF262" i="4"/>
  <c r="AG262" i="4"/>
  <c r="AH262" i="4"/>
  <c r="AI262" i="4"/>
  <c r="AJ262" i="4"/>
  <c r="AK262" i="4"/>
  <c r="AL262" i="4"/>
  <c r="AM262" i="4"/>
  <c r="AN262" i="4"/>
  <c r="AO262" i="4"/>
  <c r="AP262" i="4"/>
  <c r="AQ262" i="4"/>
  <c r="AR262" i="4"/>
  <c r="AS262" i="4"/>
  <c r="AT262" i="4"/>
  <c r="AU262" i="4"/>
  <c r="AV262" i="4"/>
  <c r="AW262" i="4"/>
  <c r="AX262" i="4"/>
  <c r="AY262" i="4"/>
  <c r="W263" i="4"/>
  <c r="X263" i="4"/>
  <c r="Y263" i="4"/>
  <c r="Z263" i="4"/>
  <c r="AA263" i="4"/>
  <c r="AB263" i="4"/>
  <c r="AC263" i="4"/>
  <c r="AD263" i="4"/>
  <c r="AE263" i="4"/>
  <c r="AF263" i="4"/>
  <c r="AG263" i="4"/>
  <c r="AH263" i="4"/>
  <c r="AI263" i="4"/>
  <c r="AJ263" i="4"/>
  <c r="AK263" i="4"/>
  <c r="AL263" i="4"/>
  <c r="AM263" i="4"/>
  <c r="AN263" i="4"/>
  <c r="AO263" i="4"/>
  <c r="AP263" i="4"/>
  <c r="AQ263" i="4"/>
  <c r="AR263" i="4"/>
  <c r="AS263" i="4"/>
  <c r="AT263" i="4"/>
  <c r="AU263" i="4"/>
  <c r="AV263" i="4"/>
  <c r="AW263" i="4"/>
  <c r="AX263" i="4"/>
  <c r="AY263" i="4"/>
  <c r="W276" i="4"/>
  <c r="X276" i="4"/>
  <c r="Y276" i="4"/>
  <c r="Z276" i="4"/>
  <c r="AA276" i="4"/>
  <c r="AB276" i="4"/>
  <c r="AC276" i="4"/>
  <c r="AD276" i="4"/>
  <c r="AE276" i="4"/>
  <c r="AF276" i="4"/>
  <c r="AG276" i="4"/>
  <c r="AH276" i="4"/>
  <c r="AI276" i="4"/>
  <c r="AJ276" i="4"/>
  <c r="AK276" i="4"/>
  <c r="AL276" i="4"/>
  <c r="AM276" i="4"/>
  <c r="AN276" i="4"/>
  <c r="AO276" i="4"/>
  <c r="AP276" i="4"/>
  <c r="AQ276" i="4"/>
  <c r="AR276" i="4"/>
  <c r="AS276" i="4"/>
  <c r="AT276" i="4"/>
  <c r="AU276" i="4"/>
  <c r="AV276" i="4"/>
  <c r="AW276" i="4"/>
  <c r="AX276" i="4"/>
  <c r="AY276" i="4"/>
  <c r="W277" i="4"/>
  <c r="X277" i="4"/>
  <c r="Y277" i="4"/>
  <c r="Z277" i="4"/>
  <c r="AA277" i="4"/>
  <c r="AB277" i="4"/>
  <c r="AC277" i="4"/>
  <c r="AD277" i="4"/>
  <c r="AE277" i="4"/>
  <c r="AF277" i="4"/>
  <c r="AG277" i="4"/>
  <c r="AH277" i="4"/>
  <c r="AI277" i="4"/>
  <c r="AJ277" i="4"/>
  <c r="AK277" i="4"/>
  <c r="AL277" i="4"/>
  <c r="AM277" i="4"/>
  <c r="AN277" i="4"/>
  <c r="AO277" i="4"/>
  <c r="AP277" i="4"/>
  <c r="AQ277" i="4"/>
  <c r="AR277" i="4"/>
  <c r="AS277" i="4"/>
  <c r="AT277" i="4"/>
  <c r="AU277" i="4"/>
  <c r="AV277" i="4"/>
  <c r="AW277" i="4"/>
  <c r="AX277" i="4"/>
  <c r="AY277" i="4"/>
  <c r="U278" i="4"/>
  <c r="W278" i="4"/>
  <c r="X278" i="4"/>
  <c r="Y278" i="4"/>
  <c r="Z278" i="4"/>
  <c r="AA278" i="4"/>
  <c r="AB278" i="4"/>
  <c r="AC278" i="4"/>
  <c r="AD278" i="4"/>
  <c r="AE278" i="4"/>
  <c r="AF278" i="4"/>
  <c r="AG278" i="4"/>
  <c r="AH278" i="4"/>
  <c r="AI278" i="4"/>
  <c r="AJ278" i="4"/>
  <c r="AK278" i="4"/>
  <c r="AL278" i="4"/>
  <c r="AM278" i="4"/>
  <c r="AN278" i="4"/>
  <c r="AO278" i="4"/>
  <c r="AP278" i="4"/>
  <c r="AQ278" i="4"/>
  <c r="AR278" i="4"/>
  <c r="AS278" i="4"/>
  <c r="AT278" i="4"/>
  <c r="AU278" i="4"/>
  <c r="AV278" i="4"/>
  <c r="AW278" i="4"/>
  <c r="AX278" i="4"/>
  <c r="AY278" i="4"/>
  <c r="U279" i="4"/>
  <c r="W279" i="4"/>
  <c r="X279" i="4"/>
  <c r="Y279" i="4"/>
  <c r="Z279" i="4"/>
  <c r="AA279" i="4"/>
  <c r="AB279" i="4"/>
  <c r="AC279" i="4"/>
  <c r="AD279" i="4"/>
  <c r="AE279" i="4"/>
  <c r="AF279" i="4"/>
  <c r="AG279" i="4"/>
  <c r="AH279" i="4"/>
  <c r="AI279" i="4"/>
  <c r="AJ279" i="4"/>
  <c r="AK279" i="4"/>
  <c r="AL279" i="4"/>
  <c r="AM279" i="4"/>
  <c r="AN279" i="4"/>
  <c r="AO279" i="4"/>
  <c r="AP279" i="4"/>
  <c r="AQ279" i="4"/>
  <c r="AR279" i="4"/>
  <c r="AS279" i="4"/>
  <c r="AT279" i="4"/>
  <c r="AU279" i="4"/>
  <c r="AV279" i="4"/>
  <c r="AW279" i="4"/>
  <c r="AX279" i="4"/>
  <c r="AY279" i="4"/>
  <c r="U280" i="4"/>
  <c r="W280" i="4"/>
  <c r="X280" i="4"/>
  <c r="Y280" i="4"/>
  <c r="Z280" i="4"/>
  <c r="AA280" i="4"/>
  <c r="AB280" i="4"/>
  <c r="AC280" i="4"/>
  <c r="AD280" i="4"/>
  <c r="AE280" i="4"/>
  <c r="AF280" i="4"/>
  <c r="AG280" i="4"/>
  <c r="AH280" i="4"/>
  <c r="AI280" i="4"/>
  <c r="AJ280" i="4"/>
  <c r="AK280" i="4"/>
  <c r="AL280" i="4"/>
  <c r="AM280" i="4"/>
  <c r="AN280" i="4"/>
  <c r="AO280" i="4"/>
  <c r="AP280" i="4"/>
  <c r="AQ280" i="4"/>
  <c r="AR280" i="4"/>
  <c r="AS280" i="4"/>
  <c r="AT280" i="4"/>
  <c r="AU280" i="4"/>
  <c r="AV280" i="4"/>
  <c r="AW280" i="4"/>
  <c r="AX280" i="4"/>
  <c r="AY280" i="4"/>
  <c r="U281" i="4"/>
  <c r="W281" i="4"/>
  <c r="X281" i="4"/>
  <c r="Y281" i="4"/>
  <c r="Z281" i="4"/>
  <c r="AA281" i="4"/>
  <c r="AB281" i="4"/>
  <c r="AC281" i="4"/>
  <c r="AD281" i="4"/>
  <c r="AE281" i="4"/>
  <c r="AF281" i="4"/>
  <c r="AG281" i="4"/>
  <c r="AH281" i="4"/>
  <c r="AI281" i="4"/>
  <c r="AJ281" i="4"/>
  <c r="AK281" i="4"/>
  <c r="AL281" i="4"/>
  <c r="AM281" i="4"/>
  <c r="AN281" i="4"/>
  <c r="AO281" i="4"/>
  <c r="AP281" i="4"/>
  <c r="AQ281" i="4"/>
  <c r="AR281" i="4"/>
  <c r="AS281" i="4"/>
  <c r="AT281" i="4"/>
  <c r="AU281" i="4"/>
  <c r="AV281" i="4"/>
  <c r="AW281" i="4"/>
  <c r="AX281" i="4"/>
  <c r="AY281" i="4"/>
  <c r="H188" i="4"/>
  <c r="H188" i="5" s="1"/>
  <c r="H86" i="4"/>
  <c r="H48" i="5" s="1"/>
  <c r="I226" i="4"/>
  <c r="I226" i="5" s="1"/>
  <c r="I106" i="4"/>
  <c r="I87" i="5" s="1"/>
  <c r="H7" i="4"/>
  <c r="Q7" i="4" s="1"/>
  <c r="I227" i="4"/>
  <c r="I227" i="5" s="1"/>
  <c r="H46" i="4"/>
  <c r="H27" i="5" s="1"/>
  <c r="I8" i="4"/>
  <c r="I229" i="4"/>
  <c r="I229" i="5" s="1"/>
  <c r="H104" i="4"/>
  <c r="H85" i="5" s="1"/>
  <c r="I47" i="4"/>
  <c r="I28" i="5" s="1"/>
  <c r="I147" i="4"/>
  <c r="I147" i="5" s="1"/>
  <c r="I278" i="4"/>
  <c r="I278" i="5" s="1"/>
  <c r="H129" i="4"/>
  <c r="H129" i="5" s="1"/>
  <c r="H45" i="4"/>
  <c r="H26" i="5" s="1"/>
  <c r="H107" i="4"/>
  <c r="H88" i="5" s="1"/>
  <c r="H207" i="4"/>
  <c r="H207" i="5" s="1"/>
  <c r="I150" i="4"/>
  <c r="I150" i="5" s="1"/>
  <c r="H235" i="4"/>
  <c r="H235" i="5" s="1"/>
  <c r="H189" i="4"/>
  <c r="H189" i="5" s="1"/>
  <c r="I26" i="4"/>
  <c r="I109" i="5" s="1"/>
  <c r="I105" i="4"/>
  <c r="I86" i="5" s="1"/>
  <c r="I233" i="4"/>
  <c r="I233" i="5" s="1"/>
  <c r="I108" i="4"/>
  <c r="I89" i="5" s="1"/>
  <c r="H65" i="4"/>
  <c r="H66" i="5" s="1"/>
  <c r="I231" i="4"/>
  <c r="I231" i="5" s="1"/>
  <c r="H208" i="4"/>
  <c r="H208" i="5" s="1"/>
  <c r="H27" i="4"/>
  <c r="H110" i="5" s="1"/>
  <c r="I8" i="5" l="1"/>
  <c r="S7" i="4"/>
  <c r="S8" i="4" s="1"/>
  <c r="H7" i="5"/>
  <c r="H9" i="5" s="1"/>
  <c r="I111" i="5"/>
  <c r="I112" i="5" s="1"/>
  <c r="H111" i="5" s="1"/>
  <c r="H190" i="5"/>
  <c r="H29" i="5"/>
  <c r="H30" i="5" s="1"/>
  <c r="I29" i="5" s="1"/>
  <c r="I30" i="5" s="1"/>
  <c r="H209" i="5"/>
  <c r="H210" i="5" s="1"/>
  <c r="I209" i="5" s="1"/>
  <c r="I210" i="5" s="1"/>
  <c r="I128" i="4"/>
  <c r="I128" i="5" s="1"/>
  <c r="I230" i="4"/>
  <c r="I230" i="5" s="1"/>
  <c r="I232" i="4"/>
  <c r="I232" i="5" s="1"/>
  <c r="H84" i="4"/>
  <c r="H46" i="5" s="1"/>
  <c r="I110" i="4"/>
  <c r="I91" i="5" s="1"/>
  <c r="H280" i="4"/>
  <c r="H280" i="5" s="1"/>
  <c r="I170" i="4"/>
  <c r="I170" i="5" s="1"/>
  <c r="H258" i="4"/>
  <c r="H258" i="5" s="1"/>
  <c r="H151" i="4"/>
  <c r="H151" i="5" s="1"/>
  <c r="H169" i="4"/>
  <c r="H169" i="5" s="1"/>
  <c r="H255" i="4"/>
  <c r="H255" i="5" s="1"/>
  <c r="H281" i="4"/>
  <c r="H281" i="5" s="1"/>
  <c r="H259" i="4"/>
  <c r="H259" i="5" s="1"/>
  <c r="H253" i="4"/>
  <c r="H253" i="5" s="1"/>
  <c r="I149" i="4"/>
  <c r="I149" i="5" s="1"/>
  <c r="H256" i="4"/>
  <c r="H256" i="5" s="1"/>
  <c r="H85" i="4"/>
  <c r="H47" i="5" s="1"/>
  <c r="H260" i="4"/>
  <c r="H260" i="5" s="1"/>
  <c r="I66" i="4"/>
  <c r="I67" i="5" s="1"/>
  <c r="H234" i="4"/>
  <c r="H234" i="5" s="1"/>
  <c r="I148" i="4"/>
  <c r="I148" i="5" s="1"/>
  <c r="H254" i="4"/>
  <c r="H254" i="5" s="1"/>
  <c r="I109" i="4"/>
  <c r="I90" i="5" s="1"/>
  <c r="I257" i="4"/>
  <c r="I257" i="5" s="1"/>
  <c r="I152" i="5" l="1"/>
  <c r="I153" i="5" s="1"/>
  <c r="H152" i="5" s="1"/>
  <c r="N40" i="4"/>
  <c r="M40" i="4" s="1"/>
  <c r="N37" i="4"/>
  <c r="M37" i="4" s="1"/>
  <c r="N32" i="4"/>
  <c r="M32" i="4" s="1"/>
  <c r="G123" i="5"/>
  <c r="W123" i="5" s="1"/>
  <c r="C123" i="5"/>
  <c r="V123" i="5" s="1"/>
  <c r="C117" i="5"/>
  <c r="W115" i="5" s="1"/>
  <c r="C115" i="5"/>
  <c r="N28" i="4"/>
  <c r="M28" i="4" s="1"/>
  <c r="H112" i="5"/>
  <c r="C215" i="5"/>
  <c r="W213" i="5" s="1"/>
  <c r="C221" i="5"/>
  <c r="V221" i="5" s="1"/>
  <c r="N209" i="4"/>
  <c r="M209" i="4" s="1"/>
  <c r="N218" i="4"/>
  <c r="M218" i="4" s="1"/>
  <c r="C213" i="5"/>
  <c r="N213" i="4"/>
  <c r="M213" i="4" s="1"/>
  <c r="N221" i="4"/>
  <c r="M221" i="4" s="1"/>
  <c r="G221" i="5"/>
  <c r="W221" i="5" s="1"/>
  <c r="I130" i="5"/>
  <c r="I131" i="5" s="1"/>
  <c r="H171" i="5"/>
  <c r="H172" i="5" s="1"/>
  <c r="I171" i="5" s="1"/>
  <c r="I172" i="5" s="1"/>
  <c r="H130" i="5"/>
  <c r="H191" i="5"/>
  <c r="I190" i="5" s="1"/>
  <c r="I191" i="5" s="1"/>
  <c r="H68" i="5"/>
  <c r="I68" i="5"/>
  <c r="I69" i="5" s="1"/>
  <c r="H282" i="5"/>
  <c r="I236" i="5"/>
  <c r="I237" i="5" s="1"/>
  <c r="H236" i="5" s="1"/>
  <c r="H92" i="5"/>
  <c r="H49" i="5"/>
  <c r="H261" i="5"/>
  <c r="C35" i="5"/>
  <c r="W33" i="5" s="1"/>
  <c r="N52" i="4"/>
  <c r="M52" i="4" s="1"/>
  <c r="G41" i="5"/>
  <c r="W41" i="5" s="1"/>
  <c r="N48" i="4"/>
  <c r="M48" i="4" s="1"/>
  <c r="C41" i="5"/>
  <c r="V41" i="5" s="1"/>
  <c r="N57" i="4"/>
  <c r="M57" i="4" s="1"/>
  <c r="C33" i="5"/>
  <c r="N60" i="4"/>
  <c r="M60" i="4" s="1"/>
  <c r="H10" i="5"/>
  <c r="I9" i="5" s="1"/>
  <c r="I10" i="5" s="1"/>
  <c r="C21" i="5" l="1"/>
  <c r="V21" i="5" s="1"/>
  <c r="N21" i="4"/>
  <c r="M21" i="4" s="1"/>
  <c r="G21" i="5"/>
  <c r="W21" i="5" s="1"/>
  <c r="N18" i="4"/>
  <c r="M18" i="4" s="1"/>
  <c r="C15" i="5"/>
  <c r="W13" i="5" s="1"/>
  <c r="L9" i="4"/>
  <c r="N9" i="4"/>
  <c r="M9" i="4" s="1"/>
  <c r="L10" i="4"/>
  <c r="N13" i="4"/>
  <c r="M13" i="4" s="1"/>
  <c r="N236" i="4"/>
  <c r="M236" i="4" s="1"/>
  <c r="G248" i="5"/>
  <c r="W248" i="5" s="1"/>
  <c r="N240" i="4"/>
  <c r="M240" i="4" s="1"/>
  <c r="C240" i="5"/>
  <c r="C248" i="5"/>
  <c r="V248" i="5" s="1"/>
  <c r="C242" i="5"/>
  <c r="W240" i="5" s="1"/>
  <c r="N245" i="4"/>
  <c r="M245" i="4" s="1"/>
  <c r="N248" i="4"/>
  <c r="M248" i="4" s="1"/>
  <c r="H237" i="5"/>
  <c r="N164" i="4"/>
  <c r="M164" i="4" s="1"/>
  <c r="C158" i="5"/>
  <c r="W156" i="5" s="1"/>
  <c r="N156" i="4"/>
  <c r="M156" i="4" s="1"/>
  <c r="C164" i="5"/>
  <c r="V164" i="5" s="1"/>
  <c r="N152" i="4"/>
  <c r="M152" i="4" s="1"/>
  <c r="C156" i="5"/>
  <c r="N161" i="4"/>
  <c r="M161" i="4" s="1"/>
  <c r="G164" i="5"/>
  <c r="W164" i="5" s="1"/>
  <c r="H153" i="5"/>
  <c r="H93" i="5"/>
  <c r="I92" i="5" s="1"/>
  <c r="I93" i="5" s="1"/>
  <c r="N134" i="4"/>
  <c r="M134" i="4" s="1"/>
  <c r="N139" i="4"/>
  <c r="M139" i="4" s="1"/>
  <c r="C136" i="5"/>
  <c r="W134" i="5" s="1"/>
  <c r="C134" i="5"/>
  <c r="G142" i="5"/>
  <c r="W142" i="5" s="1"/>
  <c r="C142" i="5"/>
  <c r="V142" i="5" s="1"/>
  <c r="N130" i="4"/>
  <c r="M130" i="4" s="1"/>
  <c r="N142" i="4"/>
  <c r="M142" i="4" s="1"/>
  <c r="H131" i="5"/>
  <c r="V115" i="5"/>
  <c r="C120" i="5"/>
  <c r="V120" i="5" s="1"/>
  <c r="C194" i="5"/>
  <c r="N199" i="4"/>
  <c r="M199" i="4" s="1"/>
  <c r="V213" i="5"/>
  <c r="C218" i="5"/>
  <c r="V218" i="5" s="1"/>
  <c r="C38" i="5"/>
  <c r="V38" i="5" s="1"/>
  <c r="V33" i="5"/>
  <c r="C196" i="5"/>
  <c r="W194" i="5" s="1"/>
  <c r="N194" i="4"/>
  <c r="M194" i="4" s="1"/>
  <c r="N190" i="4"/>
  <c r="M190" i="4" s="1"/>
  <c r="G202" i="5"/>
  <c r="W202" i="5" s="1"/>
  <c r="H262" i="5"/>
  <c r="I261" i="5" s="1"/>
  <c r="I262" i="5" s="1"/>
  <c r="C202" i="5"/>
  <c r="V202" i="5" s="1"/>
  <c r="H283" i="5"/>
  <c r="I282" i="5" s="1"/>
  <c r="I283" i="5" s="1"/>
  <c r="N202" i="4"/>
  <c r="M202" i="4" s="1"/>
  <c r="C13" i="5"/>
  <c r="C72" i="5"/>
  <c r="C80" i="5"/>
  <c r="V80" i="5" s="1"/>
  <c r="N71" i="4"/>
  <c r="M71" i="4" s="1"/>
  <c r="N67" i="4"/>
  <c r="M67" i="4" s="1"/>
  <c r="G80" i="5"/>
  <c r="W80" i="5" s="1"/>
  <c r="C74" i="5"/>
  <c r="W72" i="5" s="1"/>
  <c r="N76" i="4"/>
  <c r="M76" i="4" s="1"/>
  <c r="N79" i="4"/>
  <c r="M79" i="4" s="1"/>
  <c r="H69" i="5"/>
  <c r="H50" i="5"/>
  <c r="I49" i="5" s="1"/>
  <c r="I50" i="5" s="1"/>
  <c r="N183" i="4"/>
  <c r="M183" i="4" s="1"/>
  <c r="N171" i="4"/>
  <c r="M171" i="4" s="1"/>
  <c r="N175" i="4"/>
  <c r="M175" i="4" s="1"/>
  <c r="G183" i="5"/>
  <c r="W183" i="5" s="1"/>
  <c r="C175" i="5"/>
  <c r="C177" i="5"/>
  <c r="W175" i="5" s="1"/>
  <c r="N180" i="4"/>
  <c r="M180" i="4" s="1"/>
  <c r="C183" i="5"/>
  <c r="V183" i="5" s="1"/>
  <c r="C161" i="5" l="1"/>
  <c r="V161" i="5" s="1"/>
  <c r="C199" i="5"/>
  <c r="V199" i="5" s="1"/>
  <c r="C180" i="5"/>
  <c r="V180" i="5" s="1"/>
  <c r="C267" i="5"/>
  <c r="W265" i="5" s="1"/>
  <c r="N123" i="4"/>
  <c r="M123" i="4" s="1"/>
  <c r="C53" i="5"/>
  <c r="V53" i="5" s="1"/>
  <c r="N120" i="4"/>
  <c r="M120" i="4" s="1"/>
  <c r="G273" i="5"/>
  <c r="W273" i="5" s="1"/>
  <c r="N111" i="4"/>
  <c r="M111" i="4" s="1"/>
  <c r="G104" i="5"/>
  <c r="W104" i="5" s="1"/>
  <c r="C96" i="5"/>
  <c r="V96" i="5" s="1"/>
  <c r="C104" i="5"/>
  <c r="V104" i="5" s="1"/>
  <c r="N115" i="4"/>
  <c r="M115" i="4" s="1"/>
  <c r="C265" i="5"/>
  <c r="V265" i="5" s="1"/>
  <c r="N261" i="4"/>
  <c r="M261" i="4" s="1"/>
  <c r="G294" i="5"/>
  <c r="W294" i="5" s="1"/>
  <c r="C273" i="5"/>
  <c r="V273" i="5" s="1"/>
  <c r="N273" i="4"/>
  <c r="M273" i="4" s="1"/>
  <c r="N96" i="4"/>
  <c r="M96" i="4" s="1"/>
  <c r="C77" i="5"/>
  <c r="V77" i="5" s="1"/>
  <c r="V72" i="5"/>
  <c r="N291" i="4"/>
  <c r="M291" i="4" s="1"/>
  <c r="V194" i="5"/>
  <c r="V175" i="5"/>
  <c r="C18" i="5"/>
  <c r="V18" i="5" s="1"/>
  <c r="L18" i="4" s="1"/>
  <c r="V13" i="5"/>
  <c r="L13" i="4" s="1"/>
  <c r="N282" i="4"/>
  <c r="M282" i="4" s="1"/>
  <c r="C61" i="5"/>
  <c r="V61" i="5" s="1"/>
  <c r="V134" i="5"/>
  <c r="C139" i="5"/>
  <c r="V139" i="5" s="1"/>
  <c r="N87" i="4"/>
  <c r="M87" i="4" s="1"/>
  <c r="N286" i="4"/>
  <c r="M286" i="4" s="1"/>
  <c r="N91" i="4"/>
  <c r="M91" i="4" s="1"/>
  <c r="V240" i="5"/>
  <c r="C245" i="5"/>
  <c r="V245" i="5" s="1"/>
  <c r="C286" i="5"/>
  <c r="N270" i="4"/>
  <c r="M270" i="4" s="1"/>
  <c r="C288" i="5"/>
  <c r="W286" i="5" s="1"/>
  <c r="G61" i="5"/>
  <c r="W61" i="5" s="1"/>
  <c r="V156" i="5"/>
  <c r="N265" i="4"/>
  <c r="M265" i="4" s="1"/>
  <c r="C294" i="5"/>
  <c r="V294" i="5" s="1"/>
  <c r="N99" i="4"/>
  <c r="M99" i="4" s="1"/>
  <c r="C98" i="5"/>
  <c r="W96" i="5" s="1"/>
  <c r="N294" i="4"/>
  <c r="M294" i="4" s="1"/>
  <c r="C55" i="5"/>
  <c r="W53" i="5" s="1"/>
  <c r="C270" i="5" l="1"/>
  <c r="V270" i="5" s="1"/>
  <c r="C101" i="5"/>
  <c r="V101" i="5" s="1"/>
  <c r="N296" i="4"/>
  <c r="V286" i="5"/>
  <c r="C291" i="5"/>
  <c r="V291" i="5" s="1"/>
  <c r="C58" i="5"/>
  <c r="V58" i="5" s="1"/>
  <c r="L296" i="4" l="1"/>
  <c r="L29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 Harasleben</author>
  </authors>
  <commentList>
    <comment ref="L3" authorId="0" shapeId="0" xr:uid="{00000000-0006-0000-0000-000001000000}">
      <text>
        <r>
          <rPr>
            <b/>
            <u val="double"/>
            <sz val="9"/>
            <color indexed="81"/>
            <rFont val="Segoe UI"/>
            <family val="2"/>
          </rPr>
          <t>Punkte "Anzeigen"/"Nicht Anzeigen!":</t>
        </r>
        <r>
          <rPr>
            <sz val="9"/>
            <color indexed="81"/>
            <rFont val="Segoe UI"/>
            <family val="2"/>
          </rPr>
          <t xml:space="preserve">
Die Einstellung </t>
        </r>
        <r>
          <rPr>
            <b/>
            <sz val="9"/>
            <color indexed="81"/>
            <rFont val="Segoe UI"/>
            <family val="2"/>
          </rPr>
          <t xml:space="preserve">Punkte </t>
        </r>
        <r>
          <rPr>
            <b/>
            <sz val="9"/>
            <color indexed="17"/>
            <rFont val="Segoe UI"/>
            <family val="2"/>
          </rPr>
          <t>"Anzeigen!"</t>
        </r>
        <r>
          <rPr>
            <sz val="9"/>
            <color indexed="81"/>
            <rFont val="Segoe UI"/>
            <family val="2"/>
          </rPr>
          <t xml:space="preserve"> kann beim ersten Übungsdurchgang sehr hilfreich sein. Danach würde ich jedoch empfehlen, auf </t>
        </r>
        <r>
          <rPr>
            <b/>
            <sz val="9"/>
            <color indexed="81"/>
            <rFont val="Segoe UI"/>
            <family val="2"/>
          </rPr>
          <t xml:space="preserve">Punkte </t>
        </r>
        <r>
          <rPr>
            <b/>
            <sz val="9"/>
            <color indexed="10"/>
            <rFont val="Segoe UI"/>
            <family val="2"/>
          </rPr>
          <t>"Nicht  anzeigen!"</t>
        </r>
        <r>
          <rPr>
            <sz val="9"/>
            <color indexed="81"/>
            <rFont val="Segoe UI"/>
            <family val="2"/>
          </rPr>
          <t xml:space="preserve"> umzuchalten. Dadurch erhöht sich die Notwendigkeit</t>
        </r>
        <r>
          <rPr>
            <b/>
            <sz val="9"/>
            <color indexed="81"/>
            <rFont val="Segoe UI"/>
            <family val="2"/>
          </rPr>
          <t xml:space="preserve"> über die Antworten nachzudenken</t>
        </r>
        <r>
          <rPr>
            <sz val="9"/>
            <color indexed="81"/>
            <rFont val="Segoe UI"/>
            <family val="2"/>
          </rPr>
          <t xml:space="preserve">. Das wiederum hat einen wesentliche </t>
        </r>
        <r>
          <rPr>
            <b/>
            <sz val="9"/>
            <color indexed="81"/>
            <rFont val="Segoe UI"/>
            <family val="2"/>
          </rPr>
          <t>größeren Lerneffekt</t>
        </r>
        <r>
          <rPr>
            <sz val="9"/>
            <color indexed="81"/>
            <rFont val="Segoe UI"/>
            <family val="2"/>
          </rPr>
          <t xml:space="preserve"> zur Folge!
Am Ende, wenn du alle Fragen beantwortet hast, kannst du dir dann ohnehin das </t>
        </r>
        <r>
          <rPr>
            <b/>
            <sz val="9"/>
            <color indexed="81"/>
            <rFont val="Segoe UI"/>
            <family val="2"/>
          </rPr>
          <t xml:space="preserve">Gesamtergbnis </t>
        </r>
        <r>
          <rPr>
            <sz val="9"/>
            <color indexed="81"/>
            <rFont val="Segoe UI"/>
            <family val="2"/>
          </rPr>
          <t xml:space="preserve">ansehen. Es werden dann auch die Punkte für die einzelnen Fragen wieder eingeblendet, so dass du sehen kannst, wo du gegebenenfalls </t>
        </r>
        <r>
          <rPr>
            <b/>
            <sz val="9"/>
            <color indexed="81"/>
            <rFont val="Segoe UI"/>
            <family val="2"/>
          </rPr>
          <t>Fehler</t>
        </r>
        <r>
          <rPr>
            <sz val="9"/>
            <color indexed="81"/>
            <rFont val="Segoe UI"/>
            <family val="2"/>
          </rPr>
          <t xml:space="preserve"> gemacht hast.</t>
        </r>
      </text>
    </comment>
  </commentList>
</comments>
</file>

<file path=xl/sharedStrings.xml><?xml version="1.0" encoding="utf-8"?>
<sst xmlns="http://schemas.openxmlformats.org/spreadsheetml/2006/main" count="976" uniqueCount="149">
  <si>
    <t>Pkte</t>
  </si>
  <si>
    <t>/</t>
  </si>
  <si>
    <t>Ges.</t>
  </si>
  <si>
    <t xml:space="preserve"> Soll</t>
  </si>
  <si>
    <t xml:space="preserve"> Haben</t>
  </si>
  <si>
    <t>Summe</t>
  </si>
  <si>
    <t>SALDO</t>
  </si>
  <si>
    <t>31.12.</t>
  </si>
  <si>
    <t>AB</t>
  </si>
  <si>
    <t/>
  </si>
  <si>
    <t>S.  82800 (Zinsen für Bankkredite)</t>
  </si>
  <si>
    <t>S.  70200 (Abschreibung Sachanlagevermögen)</t>
  </si>
  <si>
    <t>S.  56015 (Treibstoff Diesel)</t>
  </si>
  <si>
    <t>S.  41400 (Einnahmen Schafe)</t>
  </si>
  <si>
    <t>HABEN</t>
  </si>
  <si>
    <t>SOLL</t>
  </si>
  <si>
    <t>Text</t>
  </si>
  <si>
    <t>Dat.:</t>
  </si>
  <si>
    <t>Nr:</t>
  </si>
  <si>
    <t xml:space="preserve"> 98900</t>
  </si>
  <si>
    <t>Kto.Nr.:</t>
  </si>
  <si>
    <t>Gewinn- und Verlustkonto (GuV)</t>
  </si>
  <si>
    <t>S. Zugekaufte Vorräte 20%</t>
  </si>
  <si>
    <t>S. Selbst erzeugte Vorräte</t>
  </si>
  <si>
    <t>S. Bestand Vieh</t>
  </si>
  <si>
    <t>S. Darlehen - betrieblich</t>
  </si>
  <si>
    <t>S. Bank - betrieblich 1</t>
  </si>
  <si>
    <t>S. Kassa</t>
  </si>
  <si>
    <t>S. Betriebs- und Geschäftsgebäude</t>
  </si>
  <si>
    <t>S. Maschinen und Geräte</t>
  </si>
  <si>
    <t xml:space="preserve"> 98500</t>
  </si>
  <si>
    <t>Schlussbilanzkonto (SBK)</t>
  </si>
  <si>
    <t>1.1.</t>
  </si>
  <si>
    <t>AB Darlehen</t>
  </si>
  <si>
    <t>01.01.</t>
  </si>
  <si>
    <t>EB</t>
  </si>
  <si>
    <t>AB Verbindlichkeiten Maschinenring Imst</t>
  </si>
  <si>
    <t>AB Forderungen
Metzger Müller</t>
  </si>
  <si>
    <t>AB Giro (Bankguthaben)</t>
  </si>
  <si>
    <t>AB Kassa (Bargeld)</t>
  </si>
  <si>
    <t>AB Vorräte zugekaufte</t>
  </si>
  <si>
    <t>AB Vorräte selbsterz.</t>
  </si>
  <si>
    <t>AB Schafe</t>
  </si>
  <si>
    <t>AB Gebäude</t>
  </si>
  <si>
    <t>AB Maschinen</t>
  </si>
  <si>
    <t xml:space="preserve"> 98000</t>
  </si>
  <si>
    <t>Eröffnungsbilanzkonto (EBK)</t>
  </si>
  <si>
    <t>Eigenverbrauch Schafmilchprodukte</t>
  </si>
  <si>
    <t>30.11.</t>
  </si>
  <si>
    <t>UB1</t>
  </si>
  <si>
    <t>Wohnhausumbau</t>
  </si>
  <si>
    <t>02.08.</t>
  </si>
  <si>
    <t>B5</t>
  </si>
  <si>
    <t xml:space="preserve"> 96000</t>
  </si>
  <si>
    <t>Privat</t>
  </si>
  <si>
    <t>Afa Maschinen</t>
  </si>
  <si>
    <t>Afa Gebäude</t>
  </si>
  <si>
    <t xml:space="preserve"> 70200</t>
  </si>
  <si>
    <t>Abschreibung Sachanlagevermögen</t>
  </si>
  <si>
    <t>Mehrwert zk. Vorr. (Treibstoff)</t>
  </si>
  <si>
    <t>Treibstoffkauf</t>
  </si>
  <si>
    <t>15.02.</t>
  </si>
  <si>
    <t>B2</t>
  </si>
  <si>
    <t xml:space="preserve"> 56015</t>
  </si>
  <si>
    <t>Treibstoff Diesel</t>
  </si>
  <si>
    <t>Minderwert se. Vorr. (Schafskäse)</t>
  </si>
  <si>
    <t>Mehrwert Schafe</t>
  </si>
  <si>
    <t>Milchgeld (Schafmilch, Sammelbeleg)</t>
  </si>
  <si>
    <t>14.07.</t>
  </si>
  <si>
    <t>K2</t>
  </si>
  <si>
    <t>Zuchtschafverkauf</t>
  </si>
  <si>
    <t>21.03.</t>
  </si>
  <si>
    <t>A1</t>
  </si>
  <si>
    <t xml:space="preserve"> 41400</t>
  </si>
  <si>
    <t>Einnahmen Schafe</t>
  </si>
  <si>
    <t>Zahlung MR-Rechnung Vorjahr</t>
  </si>
  <si>
    <t>10.01.</t>
  </si>
  <si>
    <t>B1</t>
  </si>
  <si>
    <t xml:space="preserve"> 330001</t>
  </si>
  <si>
    <t>Maschinenring Imst</t>
  </si>
  <si>
    <t xml:space="preserve">Darl.: Tilgung </t>
  </si>
  <si>
    <t>08.09.</t>
  </si>
  <si>
    <t>B6</t>
  </si>
  <si>
    <t xml:space="preserve"> 31510</t>
  </si>
  <si>
    <t>Darlehen - betrieblich</t>
  </si>
  <si>
    <t>Rückzahlung Darlehen</t>
  </si>
  <si>
    <t>Kauf Kreiselzetter</t>
  </si>
  <si>
    <t>09 06..</t>
  </si>
  <si>
    <t>B4</t>
  </si>
  <si>
    <t>TSV überweist Vesteigerungsentgelt</t>
  </si>
  <si>
    <t>20.04.</t>
  </si>
  <si>
    <t>B3</t>
  </si>
  <si>
    <t xml:space="preserve"> 28000</t>
  </si>
  <si>
    <t>Bank - betrieblich 1</t>
  </si>
  <si>
    <t xml:space="preserve"> 200001</t>
  </si>
  <si>
    <t>Tiroler Schafzuchtverband (TSV)</t>
  </si>
  <si>
    <t>Metzger Müller zahlt Rechnung aus Vorjahr</t>
  </si>
  <si>
    <t>07.01.</t>
  </si>
  <si>
    <t>K1</t>
  </si>
  <si>
    <t xml:space="preserve"> 27000</t>
  </si>
  <si>
    <t>Kassa</t>
  </si>
  <si>
    <t xml:space="preserve"> 04000</t>
  </si>
  <si>
    <t>Maschinen und Geräte</t>
  </si>
  <si>
    <t xml:space="preserve"> 03000</t>
  </si>
  <si>
    <t>Betriebs- und Geschäftsgebäude</t>
  </si>
  <si>
    <t>HABEN-
Summen</t>
  </si>
  <si>
    <t>SOLL-
Summen</t>
  </si>
  <si>
    <t>Nebenrechnungen</t>
  </si>
  <si>
    <t>Ermittlung der Salden</t>
  </si>
  <si>
    <t>Auf welcher Seite wird dieser Saldo gegengebucht, …</t>
  </si>
  <si>
    <t>… auf welchem Abschlusskonto wird das gemacht?</t>
  </si>
  <si>
    <r>
      <rPr>
        <sz val="12"/>
        <color indexed="53"/>
        <rFont val="Arial Black"/>
        <family val="2"/>
      </rPr>
      <t>GK0: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Ermittle den</t>
    </r>
    <r>
      <rPr>
        <sz val="12"/>
        <color indexed="8"/>
        <rFont val="Calibri"/>
        <family val="2"/>
      </rPr>
      <t xml:space="preserve"> jeweiligen </t>
    </r>
    <r>
      <rPr>
        <b/>
        <sz val="12"/>
        <color indexed="8"/>
        <rFont val="Calibri"/>
        <family val="2"/>
      </rPr>
      <t>Saldo</t>
    </r>
    <r>
      <rPr>
        <sz val="12"/>
        <color indexed="8"/>
        <rFont val="Calibri"/>
        <family val="2"/>
      </rPr>
      <t xml:space="preserve"> in den unten dargestellten Konten! Berechne dazu zunächst für jedes Konto die Summen der Soll- und der Habenbuchungen als Nerbenrechnung und bilde anschließend die Differenz zwischen den beiden Summen. Trage diese als Saldo im Konto ein und vergiss nicht zum Schluss die </t>
    </r>
    <r>
      <rPr>
        <b/>
        <sz val="12"/>
        <color indexed="8"/>
        <rFont val="Calibri"/>
        <family val="2"/>
      </rPr>
      <t>Konten abzuschließen</t>
    </r>
    <r>
      <rPr>
        <sz val="12"/>
        <color indexed="8"/>
        <rFont val="Calibri"/>
        <family val="2"/>
      </rPr>
      <t xml:space="preserve"> (Berechne dazu die </t>
    </r>
    <r>
      <rPr>
        <b/>
        <sz val="12"/>
        <color indexed="8"/>
        <rFont val="Calibri"/>
        <family val="2"/>
      </rPr>
      <t xml:space="preserve">Summen der Spalten "Soll" und "Haben") </t>
    </r>
    <r>
      <rPr>
        <sz val="12"/>
        <color indexed="8"/>
        <rFont val="Calibri"/>
        <family val="2"/>
      </rPr>
      <t>und die</t>
    </r>
    <r>
      <rPr>
        <b/>
        <sz val="12"/>
        <color indexed="8"/>
        <rFont val="Calibri"/>
        <family val="2"/>
      </rPr>
      <t xml:space="preserve"> richtigen Entscheidungen (Gegenbuchung: </t>
    </r>
    <r>
      <rPr>
        <sz val="12"/>
        <color indexed="8"/>
        <rFont val="Calibri"/>
        <family val="2"/>
      </rPr>
      <t>Soll oder Haben</t>
    </r>
    <r>
      <rPr>
        <b/>
        <sz val="12"/>
        <color indexed="8"/>
        <rFont val="Calibri"/>
        <family val="2"/>
      </rPr>
      <t xml:space="preserve">, Abschlusskonto) </t>
    </r>
    <r>
      <rPr>
        <sz val="12"/>
        <color indexed="8"/>
        <rFont val="Calibri"/>
        <family val="2"/>
      </rPr>
      <t>zu treffen!!</t>
    </r>
  </si>
  <si>
    <t>Beispiel 1</t>
  </si>
  <si>
    <t>Beispiel 2</t>
  </si>
  <si>
    <t>Beispiel 3</t>
  </si>
  <si>
    <t xml:space="preserve">GK0: </t>
  </si>
  <si>
    <t>Beispiel 4</t>
  </si>
  <si>
    <t>Beispiel 5</t>
  </si>
  <si>
    <t>Beispiel 6</t>
  </si>
  <si>
    <t>Beispiel 7</t>
  </si>
  <si>
    <t>Beispiel 8</t>
  </si>
  <si>
    <t>Beispiel 9</t>
  </si>
  <si>
    <t>Beispiel 10</t>
  </si>
  <si>
    <t>Beispiel 11</t>
  </si>
  <si>
    <t>Beispiel 12</t>
  </si>
  <si>
    <t>Beispiel 13</t>
  </si>
  <si>
    <t>Beispiel 14</t>
  </si>
  <si>
    <r>
      <t xml:space="preserve">Gesamtpunkte </t>
    </r>
    <r>
      <rPr>
        <b/>
        <sz val="11"/>
        <color indexed="9"/>
        <rFont val="Arial Black"/>
        <family val="2"/>
      </rPr>
      <t>(GK0)</t>
    </r>
    <r>
      <rPr>
        <b/>
        <sz val="11"/>
        <color indexed="9"/>
        <rFont val="Calibri"/>
        <family val="2"/>
      </rPr>
      <t xml:space="preserve">: </t>
    </r>
  </si>
  <si>
    <t>Wie lautet der Buchungssatz dazu?</t>
  </si>
  <si>
    <t>FG_V</t>
  </si>
  <si>
    <t>Salden</t>
  </si>
  <si>
    <t xml:space="preserve"> 82800 Zinsen für Bankkredite</t>
  </si>
  <si>
    <t xml:space="preserve"> 70210 geringwertiges Sachanlagevermögen GWG</t>
  </si>
  <si>
    <t xml:space="preserve"> 90000 Eigenkapitalkonto (EK)</t>
  </si>
  <si>
    <t xml:space="preserve"> 56100 Strom</t>
  </si>
  <si>
    <t xml:space="preserve"> 41220 Einnahmen Rinder</t>
  </si>
  <si>
    <t xml:space="preserve"> 14020 Selbst erzeugte Vorräte</t>
  </si>
  <si>
    <t>… auf welchem Abschlusskonto wird das gemacht? …</t>
  </si>
  <si>
    <t>… und wie lautet der Buchungssatz dazu?</t>
  </si>
  <si>
    <t>Punkte</t>
  </si>
  <si>
    <t>Ankreuzen</t>
  </si>
  <si>
    <t>Eigenkapitalkonto (EK)</t>
  </si>
  <si>
    <t>Abschlusskonten</t>
  </si>
  <si>
    <t>X</t>
  </si>
  <si>
    <t>Version 2021.10.19.004</t>
  </si>
  <si>
    <t>Sollsumme</t>
  </si>
  <si>
    <t>Habensumme</t>
  </si>
  <si>
    <t>Differenz (=Saldo)</t>
  </si>
  <si>
    <t>Anzeigen!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</si>
</sst>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"/>
    <numFmt numFmtId="165" formatCode="#,##0.\-"/>
    <numFmt numFmtId="166" formatCode="dd/mm/"/>
  </numFmts>
  <fonts count="59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Arial Black"/>
      <family val="2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53"/>
      <name val="Arial Black"/>
      <family val="2"/>
    </font>
    <font>
      <b/>
      <sz val="12"/>
      <color indexed="8"/>
      <name val="Calibri"/>
      <family val="2"/>
    </font>
    <font>
      <b/>
      <u val="double"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indexed="17"/>
      <name val="Segoe UI"/>
      <family val="2"/>
    </font>
    <font>
      <b/>
      <sz val="9"/>
      <color indexed="10"/>
      <name val="Segoe U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8"/>
      <color theme="1"/>
      <name val="Calibri Light"/>
      <family val="2"/>
    </font>
    <font>
      <i/>
      <sz val="14"/>
      <color rgb="FFC00000"/>
      <name val="Bradley Hand ITC"/>
      <family val="4"/>
    </font>
    <font>
      <b/>
      <sz val="11"/>
      <color rgb="FFFF0000"/>
      <name val="Calibri"/>
      <family val="2"/>
      <scheme val="minor"/>
    </font>
    <font>
      <i/>
      <sz val="8"/>
      <color rgb="FFFF0000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sz val="12"/>
      <color rgb="FFC00000"/>
      <name val="Calibri Light"/>
      <family val="2"/>
      <scheme val="major"/>
    </font>
    <font>
      <sz val="10"/>
      <color theme="5" tint="-0.249977111117893"/>
      <name val="Arial Black"/>
      <family val="2"/>
    </font>
    <font>
      <b/>
      <sz val="11"/>
      <color theme="0"/>
      <name val="Calibri"/>
      <family val="2"/>
      <scheme val="minor"/>
    </font>
    <font>
      <b/>
      <sz val="12"/>
      <name val="Calibri Light"/>
      <family val="2"/>
      <scheme val="major"/>
    </font>
    <font>
      <b/>
      <i/>
      <sz val="12"/>
      <name val="Calibri Light"/>
      <family val="2"/>
      <scheme val="major"/>
    </font>
    <font>
      <sz val="10"/>
      <color theme="1"/>
      <name val="Calibri Light"/>
      <family val="2"/>
      <scheme val="major"/>
    </font>
    <font>
      <i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00000"/>
      <name val="Calibri Light"/>
      <family val="2"/>
      <scheme val="maj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b/>
      <i/>
      <sz val="12"/>
      <color rgb="FF0070C0"/>
      <name val="Calibri Light"/>
      <family val="2"/>
      <scheme val="major"/>
    </font>
    <font>
      <i/>
      <sz val="12"/>
      <color rgb="FF0070C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i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rgb="FF0000FF"/>
      <name val="Calibri Light"/>
      <family val="2"/>
      <scheme val="major"/>
    </font>
    <font>
      <sz val="10"/>
      <name val="Calibri"/>
      <family val="2"/>
      <scheme val="minor"/>
    </font>
    <font>
      <sz val="8"/>
      <color rgb="FFE26B0A"/>
      <name val="Calibri Light"/>
      <family val="2"/>
      <scheme val="major"/>
    </font>
    <font>
      <sz val="14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2"/>
      <color rgb="FFC00000"/>
      <name val="Calibri Light"/>
      <family val="2"/>
      <scheme val="major"/>
    </font>
    <font>
      <b/>
      <i/>
      <sz val="14"/>
      <color rgb="FFC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5" tint="-0.249977111117893"/>
      <name val="Arial Black"/>
      <family val="2"/>
    </font>
    <font>
      <sz val="10"/>
      <color theme="1"/>
      <name val="Arial Black"/>
      <family val="2"/>
    </font>
    <font>
      <b/>
      <sz val="10"/>
      <color theme="0"/>
      <name val="Arial"/>
      <family val="2"/>
    </font>
    <font>
      <sz val="10"/>
      <color rgb="FFFFFF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E6467"/>
        <bgColor indexed="64"/>
      </patternFill>
    </fill>
    <fill>
      <patternFill patternType="solid">
        <fgColor rgb="FFF0D0D1"/>
        <bgColor indexed="64"/>
      </patternFill>
    </fill>
    <fill>
      <patternFill patternType="solid">
        <fgColor rgb="FF828AC8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EBF7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76">
    <xf numFmtId="0" fontId="0" fillId="0" borderId="0" xfId="0"/>
    <xf numFmtId="0" fontId="0" fillId="0" borderId="0" xfId="0" applyProtection="1">
      <protection hidden="1"/>
    </xf>
    <xf numFmtId="0" fontId="13" fillId="0" borderId="0" xfId="0" applyFont="1" applyProtection="1"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14" fillId="2" borderId="0" xfId="0" quotePrefix="1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quotePrefix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hidden="1"/>
    </xf>
    <xf numFmtId="0" fontId="20" fillId="5" borderId="25" xfId="0" applyFont="1" applyFill="1" applyBorder="1" applyAlignment="1" applyProtection="1">
      <alignment horizontal="left" vertical="center"/>
      <protection hidden="1"/>
    </xf>
    <xf numFmtId="0" fontId="21" fillId="5" borderId="25" xfId="0" applyFont="1" applyFill="1" applyBorder="1"/>
    <xf numFmtId="0" fontId="15" fillId="0" borderId="0" xfId="0" applyFont="1" applyProtection="1">
      <protection hidden="1"/>
    </xf>
    <xf numFmtId="0" fontId="22" fillId="0" borderId="0" xfId="0" applyFont="1" applyAlignment="1" applyProtection="1">
      <alignment vertical="center"/>
      <protection locked="0"/>
    </xf>
    <xf numFmtId="0" fontId="0" fillId="6" borderId="0" xfId="0" applyFill="1" applyProtection="1">
      <protection hidden="1"/>
    </xf>
    <xf numFmtId="0" fontId="15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horizontal="right" vertical="top"/>
      <protection hidden="1"/>
    </xf>
    <xf numFmtId="0" fontId="24" fillId="2" borderId="0" xfId="0" applyFont="1" applyFill="1" applyAlignment="1" applyProtection="1">
      <alignment horizontal="center" vertical="center"/>
      <protection hidden="1"/>
    </xf>
    <xf numFmtId="0" fontId="24" fillId="2" borderId="0" xfId="0" applyFont="1" applyFill="1" applyAlignment="1" applyProtection="1">
      <alignment horizontal="right" vertical="center"/>
      <protection hidden="1"/>
    </xf>
    <xf numFmtId="0" fontId="25" fillId="7" borderId="3" xfId="0" applyFont="1" applyFill="1" applyBorder="1" applyAlignment="1" applyProtection="1">
      <alignment horizontal="center" vertical="center"/>
      <protection hidden="1"/>
    </xf>
    <xf numFmtId="0" fontId="25" fillId="7" borderId="3" xfId="0" applyFont="1" applyFill="1" applyBorder="1" applyAlignment="1" applyProtection="1">
      <alignment vertical="center"/>
      <protection hidden="1"/>
    </xf>
    <xf numFmtId="166" fontId="26" fillId="0" borderId="4" xfId="0" applyNumberFormat="1" applyFont="1" applyBorder="1" applyAlignment="1" applyProtection="1">
      <alignment horizontal="center" vertical="center"/>
      <protection hidden="1"/>
    </xf>
    <xf numFmtId="0" fontId="26" fillId="0" borderId="4" xfId="0" applyFont="1" applyBorder="1" applyAlignment="1" applyProtection="1">
      <alignment horizontal="left" vertical="center"/>
      <protection hidden="1"/>
    </xf>
    <xf numFmtId="165" fontId="27" fillId="0" borderId="0" xfId="0" applyNumberFormat="1" applyFont="1" applyAlignment="1" applyProtection="1">
      <alignment horizontal="right" vertical="center"/>
      <protection hidden="1"/>
    </xf>
    <xf numFmtId="165" fontId="28" fillId="0" borderId="5" xfId="0" applyNumberFormat="1" applyFont="1" applyBorder="1" applyAlignment="1" applyProtection="1">
      <alignment vertical="center"/>
      <protection hidden="1"/>
    </xf>
    <xf numFmtId="165" fontId="28" fillId="0" borderId="1" xfId="0" applyNumberFormat="1" applyFont="1" applyBorder="1" applyAlignment="1" applyProtection="1">
      <alignment vertical="center"/>
      <protection hidden="1"/>
    </xf>
    <xf numFmtId="0" fontId="28" fillId="0" borderId="1" xfId="0" applyFont="1" applyBorder="1" applyAlignment="1" applyProtection="1">
      <alignment horizontal="center" vertical="center"/>
      <protection hidden="1"/>
    </xf>
    <xf numFmtId="0" fontId="28" fillId="0" borderId="1" xfId="0" applyFont="1" applyBorder="1" applyAlignment="1" applyProtection="1">
      <alignment horizontal="left" vertical="center"/>
      <protection hidden="1"/>
    </xf>
    <xf numFmtId="0" fontId="28" fillId="0" borderId="5" xfId="0" applyFont="1" applyBorder="1" applyAlignment="1" applyProtection="1">
      <alignment horizontal="center" vertical="center"/>
      <protection hidden="1"/>
    </xf>
    <xf numFmtId="0" fontId="28" fillId="0" borderId="5" xfId="0" applyFont="1" applyBorder="1" applyAlignment="1" applyProtection="1">
      <alignment horizontal="left" vertical="center"/>
      <protection hidden="1"/>
    </xf>
    <xf numFmtId="165" fontId="25" fillId="8" borderId="6" xfId="0" applyNumberFormat="1" applyFont="1" applyFill="1" applyBorder="1" applyAlignment="1" applyProtection="1">
      <alignment horizontal="center" vertical="center"/>
      <protection hidden="1"/>
    </xf>
    <xf numFmtId="0" fontId="29" fillId="8" borderId="6" xfId="0" applyFont="1" applyFill="1" applyBorder="1" applyAlignment="1" applyProtection="1">
      <alignment horizontal="left" vertical="center"/>
      <protection hidden="1"/>
    </xf>
    <xf numFmtId="0" fontId="29" fillId="8" borderId="6" xfId="0" applyFont="1" applyFill="1" applyBorder="1" applyAlignment="1" applyProtection="1">
      <alignment horizontal="center" vertical="center"/>
      <protection hidden="1"/>
    </xf>
    <xf numFmtId="165" fontId="30" fillId="8" borderId="7" xfId="0" quotePrefix="1" applyNumberFormat="1" applyFont="1" applyFill="1" applyBorder="1" applyAlignment="1" applyProtection="1">
      <alignment vertical="center"/>
      <protection hidden="1"/>
    </xf>
    <xf numFmtId="165" fontId="29" fillId="8" borderId="8" xfId="0" applyNumberFormat="1" applyFont="1" applyFill="1" applyBorder="1" applyAlignment="1" applyProtection="1">
      <alignment vertical="center"/>
      <protection hidden="1"/>
    </xf>
    <xf numFmtId="0" fontId="29" fillId="8" borderId="8" xfId="0" applyFont="1" applyFill="1" applyBorder="1" applyAlignment="1" applyProtection="1">
      <alignment horizontal="center" vertical="center"/>
      <protection hidden="1"/>
    </xf>
    <xf numFmtId="0" fontId="29" fillId="8" borderId="9" xfId="0" applyFont="1" applyFill="1" applyBorder="1" applyAlignment="1" applyProtection="1">
      <alignment vertical="center"/>
      <protection hidden="1"/>
    </xf>
    <xf numFmtId="0" fontId="31" fillId="0" borderId="0" xfId="0" applyFont="1" applyProtection="1">
      <protection hidden="1"/>
    </xf>
    <xf numFmtId="165" fontId="28" fillId="0" borderId="5" xfId="1" applyNumberFormat="1" applyFont="1" applyBorder="1" applyAlignment="1" applyProtection="1">
      <alignment vertical="center"/>
      <protection hidden="1"/>
    </xf>
    <xf numFmtId="165" fontId="29" fillId="0" borderId="0" xfId="0" applyNumberFormat="1" applyFont="1" applyProtection="1"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29" fillId="0" borderId="0" xfId="0" applyFont="1" applyProtection="1">
      <protection hidden="1"/>
    </xf>
    <xf numFmtId="165" fontId="28" fillId="0" borderId="1" xfId="0" applyNumberFormat="1" applyFont="1" applyBorder="1" applyAlignment="1" applyProtection="1">
      <alignment vertical="center" wrapText="1"/>
      <protection hidden="1"/>
    </xf>
    <xf numFmtId="0" fontId="28" fillId="0" borderId="1" xfId="0" applyFont="1" applyBorder="1" applyAlignment="1" applyProtection="1">
      <alignment horizontal="left" vertical="center" wrapText="1"/>
      <protection hidden="1"/>
    </xf>
    <xf numFmtId="16" fontId="28" fillId="0" borderId="1" xfId="0" applyNumberFormat="1" applyFont="1" applyBorder="1" applyAlignment="1" applyProtection="1">
      <alignment horizontal="center" vertical="center" wrapText="1"/>
      <protection hidden="1"/>
    </xf>
    <xf numFmtId="0" fontId="28" fillId="0" borderId="1" xfId="0" applyFont="1" applyBorder="1" applyAlignment="1" applyProtection="1">
      <alignment horizontal="center" vertical="center" wrapText="1"/>
      <protection hidden="1"/>
    </xf>
    <xf numFmtId="165" fontId="25" fillId="9" borderId="6" xfId="0" applyNumberFormat="1" applyFont="1" applyFill="1" applyBorder="1" applyAlignment="1" applyProtection="1">
      <alignment horizontal="center" vertical="center"/>
      <protection hidden="1"/>
    </xf>
    <xf numFmtId="0" fontId="29" fillId="9" borderId="6" xfId="0" applyFont="1" applyFill="1" applyBorder="1" applyAlignment="1" applyProtection="1">
      <alignment horizontal="left" vertical="center"/>
      <protection hidden="1"/>
    </xf>
    <xf numFmtId="0" fontId="29" fillId="9" borderId="6" xfId="0" applyFont="1" applyFill="1" applyBorder="1" applyAlignment="1" applyProtection="1">
      <alignment horizontal="center" vertical="center"/>
      <protection hidden="1"/>
    </xf>
    <xf numFmtId="165" fontId="30" fillId="9" borderId="7" xfId="0" quotePrefix="1" applyNumberFormat="1" applyFont="1" applyFill="1" applyBorder="1" applyAlignment="1" applyProtection="1">
      <alignment vertical="center"/>
      <protection hidden="1"/>
    </xf>
    <xf numFmtId="165" fontId="29" fillId="9" borderId="8" xfId="0" applyNumberFormat="1" applyFont="1" applyFill="1" applyBorder="1" applyAlignment="1" applyProtection="1">
      <alignment vertical="center"/>
      <protection hidden="1"/>
    </xf>
    <xf numFmtId="0" fontId="29" fillId="9" borderId="8" xfId="0" applyFont="1" applyFill="1" applyBorder="1" applyAlignment="1" applyProtection="1">
      <alignment horizontal="center" vertical="center"/>
      <protection hidden="1"/>
    </xf>
    <xf numFmtId="0" fontId="29" fillId="9" borderId="9" xfId="0" applyFont="1" applyFill="1" applyBorder="1" applyAlignment="1" applyProtection="1">
      <alignment vertical="center"/>
      <protection hidden="1"/>
    </xf>
    <xf numFmtId="165" fontId="28" fillId="0" borderId="5" xfId="0" applyNumberFormat="1" applyFont="1" applyBorder="1" applyAlignment="1" applyProtection="1">
      <alignment vertical="center" wrapText="1"/>
      <protection hidden="1"/>
    </xf>
    <xf numFmtId="165" fontId="28" fillId="0" borderId="5" xfId="1" applyNumberFormat="1" applyFont="1" applyBorder="1" applyAlignment="1" applyProtection="1">
      <alignment vertical="center" wrapText="1"/>
      <protection hidden="1"/>
    </xf>
    <xf numFmtId="0" fontId="28" fillId="0" borderId="5" xfId="0" applyFont="1" applyBorder="1" applyAlignment="1" applyProtection="1">
      <alignment horizontal="center" vertical="center" wrapText="1"/>
      <protection hidden="1"/>
    </xf>
    <xf numFmtId="0" fontId="28" fillId="0" borderId="5" xfId="0" applyFont="1" applyBorder="1" applyAlignment="1" applyProtection="1">
      <alignment horizontal="left" vertical="center" wrapText="1"/>
      <protection hidden="1"/>
    </xf>
    <xf numFmtId="165" fontId="25" fillId="10" borderId="6" xfId="0" applyNumberFormat="1" applyFont="1" applyFill="1" applyBorder="1" applyAlignment="1" applyProtection="1">
      <alignment horizontal="center" vertical="center"/>
      <protection hidden="1"/>
    </xf>
    <xf numFmtId="0" fontId="29" fillId="10" borderId="6" xfId="0" applyFont="1" applyFill="1" applyBorder="1" applyAlignment="1" applyProtection="1">
      <alignment horizontal="left" vertical="center"/>
      <protection hidden="1"/>
    </xf>
    <xf numFmtId="0" fontId="29" fillId="10" borderId="6" xfId="0" applyFont="1" applyFill="1" applyBorder="1" applyAlignment="1" applyProtection="1">
      <alignment horizontal="center" vertical="center"/>
      <protection hidden="1"/>
    </xf>
    <xf numFmtId="165" fontId="30" fillId="10" borderId="7" xfId="0" quotePrefix="1" applyNumberFormat="1" applyFont="1" applyFill="1" applyBorder="1" applyAlignment="1" applyProtection="1">
      <alignment vertical="center"/>
      <protection hidden="1"/>
    </xf>
    <xf numFmtId="165" fontId="29" fillId="10" borderId="8" xfId="0" applyNumberFormat="1" applyFont="1" applyFill="1" applyBorder="1" applyAlignment="1" applyProtection="1">
      <alignment vertical="center"/>
      <protection hidden="1"/>
    </xf>
    <xf numFmtId="0" fontId="29" fillId="10" borderId="8" xfId="0" applyFont="1" applyFill="1" applyBorder="1" applyAlignment="1" applyProtection="1">
      <alignment horizontal="center" vertical="center"/>
      <protection hidden="1"/>
    </xf>
    <xf numFmtId="0" fontId="29" fillId="10" borderId="9" xfId="0" applyFont="1" applyFill="1" applyBorder="1" applyAlignment="1" applyProtection="1">
      <alignment vertical="center"/>
      <protection hidden="1"/>
    </xf>
    <xf numFmtId="165" fontId="25" fillId="11" borderId="6" xfId="0" applyNumberFormat="1" applyFont="1" applyFill="1" applyBorder="1" applyAlignment="1" applyProtection="1">
      <alignment horizontal="center" vertical="center"/>
      <protection hidden="1"/>
    </xf>
    <xf numFmtId="0" fontId="29" fillId="11" borderId="6" xfId="0" applyFont="1" applyFill="1" applyBorder="1" applyAlignment="1" applyProtection="1">
      <alignment horizontal="left" vertical="center"/>
      <protection hidden="1"/>
    </xf>
    <xf numFmtId="0" fontId="29" fillId="11" borderId="6" xfId="0" applyFont="1" applyFill="1" applyBorder="1" applyAlignment="1" applyProtection="1">
      <alignment horizontal="center" vertical="center"/>
      <protection hidden="1"/>
    </xf>
    <xf numFmtId="165" fontId="30" fillId="11" borderId="7" xfId="0" quotePrefix="1" applyNumberFormat="1" applyFont="1" applyFill="1" applyBorder="1" applyAlignment="1" applyProtection="1">
      <alignment vertical="center"/>
      <protection hidden="1"/>
    </xf>
    <xf numFmtId="165" fontId="29" fillId="11" borderId="8" xfId="0" applyNumberFormat="1" applyFont="1" applyFill="1" applyBorder="1" applyAlignment="1" applyProtection="1">
      <alignment vertical="center"/>
      <protection hidden="1"/>
    </xf>
    <xf numFmtId="0" fontId="29" fillId="11" borderId="8" xfId="0" applyFont="1" applyFill="1" applyBorder="1" applyAlignment="1" applyProtection="1">
      <alignment horizontal="center" vertical="center"/>
      <protection hidden="1"/>
    </xf>
    <xf numFmtId="0" fontId="29" fillId="11" borderId="9" xfId="0" applyFont="1" applyFill="1" applyBorder="1" applyAlignment="1" applyProtection="1">
      <alignment vertical="center"/>
      <protection hidden="1"/>
    </xf>
    <xf numFmtId="165" fontId="25" fillId="12" borderId="6" xfId="0" applyNumberFormat="1" applyFont="1" applyFill="1" applyBorder="1" applyAlignment="1" applyProtection="1">
      <alignment horizontal="center" vertical="center"/>
      <protection hidden="1"/>
    </xf>
    <xf numFmtId="0" fontId="29" fillId="12" borderId="6" xfId="0" applyFont="1" applyFill="1" applyBorder="1" applyAlignment="1" applyProtection="1">
      <alignment horizontal="left" vertical="center"/>
      <protection hidden="1"/>
    </xf>
    <xf numFmtId="0" fontId="29" fillId="12" borderId="6" xfId="0" applyFont="1" applyFill="1" applyBorder="1" applyAlignment="1" applyProtection="1">
      <alignment horizontal="center" vertical="center"/>
      <protection hidden="1"/>
    </xf>
    <xf numFmtId="165" fontId="30" fillId="12" borderId="7" xfId="0" quotePrefix="1" applyNumberFormat="1" applyFont="1" applyFill="1" applyBorder="1" applyAlignment="1" applyProtection="1">
      <alignment vertical="center"/>
      <protection hidden="1"/>
    </xf>
    <xf numFmtId="165" fontId="29" fillId="12" borderId="8" xfId="0" applyNumberFormat="1" applyFont="1" applyFill="1" applyBorder="1" applyAlignment="1" applyProtection="1">
      <alignment vertical="center"/>
      <protection hidden="1"/>
    </xf>
    <xf numFmtId="0" fontId="29" fillId="12" borderId="8" xfId="0" applyFont="1" applyFill="1" applyBorder="1" applyAlignment="1" applyProtection="1">
      <alignment horizontal="center" vertical="center"/>
      <protection hidden="1"/>
    </xf>
    <xf numFmtId="0" fontId="29" fillId="12" borderId="9" xfId="0" applyFont="1" applyFill="1" applyBorder="1" applyAlignment="1" applyProtection="1">
      <alignment vertical="center"/>
      <protection hidden="1"/>
    </xf>
    <xf numFmtId="165" fontId="29" fillId="0" borderId="0" xfId="0" applyNumberFormat="1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165" fontId="25" fillId="13" borderId="6" xfId="0" applyNumberFormat="1" applyFont="1" applyFill="1" applyBorder="1" applyAlignment="1" applyProtection="1">
      <alignment horizontal="center" vertical="center"/>
      <protection hidden="1"/>
    </xf>
    <xf numFmtId="0" fontId="29" fillId="13" borderId="6" xfId="0" applyFont="1" applyFill="1" applyBorder="1" applyAlignment="1" applyProtection="1">
      <alignment horizontal="left" vertical="center"/>
      <protection hidden="1"/>
    </xf>
    <xf numFmtId="0" fontId="29" fillId="13" borderId="6" xfId="0" applyFont="1" applyFill="1" applyBorder="1" applyAlignment="1" applyProtection="1">
      <alignment horizontal="center" vertical="center"/>
      <protection hidden="1"/>
    </xf>
    <xf numFmtId="165" fontId="30" fillId="13" borderId="7" xfId="0" quotePrefix="1" applyNumberFormat="1" applyFont="1" applyFill="1" applyBorder="1" applyAlignment="1" applyProtection="1">
      <alignment vertical="center"/>
      <protection hidden="1"/>
    </xf>
    <xf numFmtId="165" fontId="29" fillId="13" borderId="8" xfId="0" applyNumberFormat="1" applyFont="1" applyFill="1" applyBorder="1" applyAlignment="1" applyProtection="1">
      <alignment vertical="center"/>
      <protection hidden="1"/>
    </xf>
    <xf numFmtId="0" fontId="29" fillId="13" borderId="8" xfId="0" applyFont="1" applyFill="1" applyBorder="1" applyAlignment="1" applyProtection="1">
      <alignment horizontal="center" vertical="center"/>
      <protection hidden="1"/>
    </xf>
    <xf numFmtId="0" fontId="29" fillId="13" borderId="9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horizontal="left" vertical="center"/>
      <protection hidden="1"/>
    </xf>
    <xf numFmtId="166" fontId="28" fillId="0" borderId="1" xfId="0" applyNumberFormat="1" applyFont="1" applyBorder="1" applyAlignment="1" applyProtection="1">
      <alignment horizontal="center" vertical="center"/>
      <protection hidden="1"/>
    </xf>
    <xf numFmtId="166" fontId="28" fillId="0" borderId="5" xfId="0" applyNumberFormat="1" applyFont="1" applyBorder="1" applyAlignment="1" applyProtection="1">
      <alignment horizontal="center" vertical="center"/>
      <protection hidden="1"/>
    </xf>
    <xf numFmtId="165" fontId="25" fillId="14" borderId="6" xfId="0" applyNumberFormat="1" applyFont="1" applyFill="1" applyBorder="1" applyAlignment="1" applyProtection="1">
      <alignment horizontal="center" vertical="center"/>
      <protection hidden="1"/>
    </xf>
    <xf numFmtId="0" fontId="29" fillId="14" borderId="6" xfId="0" applyFont="1" applyFill="1" applyBorder="1" applyAlignment="1" applyProtection="1">
      <alignment horizontal="left" vertical="center"/>
      <protection hidden="1"/>
    </xf>
    <xf numFmtId="0" fontId="29" fillId="14" borderId="6" xfId="0" applyFont="1" applyFill="1" applyBorder="1" applyAlignment="1" applyProtection="1">
      <alignment horizontal="center" vertical="center"/>
      <protection hidden="1"/>
    </xf>
    <xf numFmtId="165" fontId="30" fillId="14" borderId="7" xfId="0" quotePrefix="1" applyNumberFormat="1" applyFont="1" applyFill="1" applyBorder="1" applyAlignment="1" applyProtection="1">
      <alignment vertical="center"/>
      <protection hidden="1"/>
    </xf>
    <xf numFmtId="165" fontId="29" fillId="14" borderId="8" xfId="0" applyNumberFormat="1" applyFont="1" applyFill="1" applyBorder="1" applyAlignment="1" applyProtection="1">
      <alignment vertical="center"/>
      <protection hidden="1"/>
    </xf>
    <xf numFmtId="0" fontId="29" fillId="14" borderId="8" xfId="0" applyFont="1" applyFill="1" applyBorder="1" applyAlignment="1" applyProtection="1">
      <alignment horizontal="center" vertical="center"/>
      <protection hidden="1"/>
    </xf>
    <xf numFmtId="0" fontId="29" fillId="14" borderId="9" xfId="0" applyFont="1" applyFill="1" applyBorder="1" applyAlignment="1" applyProtection="1">
      <alignment vertical="center"/>
      <protection hidden="1"/>
    </xf>
    <xf numFmtId="165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165" fontId="32" fillId="0" borderId="0" xfId="0" applyNumberFormat="1" applyFont="1" applyAlignment="1" applyProtection="1">
      <alignment vertical="center"/>
      <protection locked="0"/>
    </xf>
    <xf numFmtId="9" fontId="3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5" fillId="6" borderId="0" xfId="0" applyFont="1" applyFill="1" applyProtection="1">
      <protection hidden="1"/>
    </xf>
    <xf numFmtId="0" fontId="35" fillId="6" borderId="0" xfId="0" applyFont="1" applyFill="1" applyAlignment="1" applyProtection="1">
      <alignment horizontal="center" vertical="center" wrapText="1"/>
      <protection hidden="1"/>
    </xf>
    <xf numFmtId="0" fontId="35" fillId="6" borderId="0" xfId="0" applyFont="1" applyFill="1" applyAlignment="1" applyProtection="1">
      <alignment wrapText="1"/>
      <protection hidden="1"/>
    </xf>
    <xf numFmtId="164" fontId="34" fillId="15" borderId="0" xfId="1" applyNumberFormat="1" applyFont="1" applyFill="1" applyBorder="1" applyAlignment="1" applyProtection="1">
      <alignment horizontal="center" vertical="center"/>
      <protection hidden="1"/>
    </xf>
    <xf numFmtId="0" fontId="36" fillId="2" borderId="0" xfId="0" applyFont="1" applyFill="1" applyAlignment="1" applyProtection="1">
      <alignment vertical="center"/>
      <protection hidden="1"/>
    </xf>
    <xf numFmtId="165" fontId="37" fillId="7" borderId="3" xfId="0" applyNumberFormat="1" applyFont="1" applyFill="1" applyBorder="1" applyAlignment="1" applyProtection="1">
      <alignment vertical="center"/>
      <protection locked="0"/>
    </xf>
    <xf numFmtId="165" fontId="38" fillId="0" borderId="4" xfId="0" applyNumberFormat="1" applyFont="1" applyBorder="1" applyAlignment="1" applyProtection="1">
      <alignment vertical="center"/>
      <protection locked="0"/>
    </xf>
    <xf numFmtId="166" fontId="38" fillId="0" borderId="4" xfId="0" applyNumberFormat="1" applyFont="1" applyBorder="1" applyAlignment="1" applyProtection="1">
      <alignment horizontal="center" vertical="center"/>
      <protection hidden="1"/>
    </xf>
    <xf numFmtId="0" fontId="38" fillId="0" borderId="4" xfId="0" applyFont="1" applyBorder="1" applyAlignment="1" applyProtection="1">
      <alignment horizontal="left" vertical="center"/>
      <protection hidden="1"/>
    </xf>
    <xf numFmtId="165" fontId="39" fillId="0" borderId="5" xfId="0" applyNumberFormat="1" applyFont="1" applyBorder="1" applyAlignment="1" applyProtection="1">
      <alignment vertical="center"/>
      <protection hidden="1"/>
    </xf>
    <xf numFmtId="165" fontId="39" fillId="0" borderId="1" xfId="0" applyNumberFormat="1" applyFont="1" applyBorder="1" applyAlignment="1" applyProtection="1">
      <alignment vertical="center"/>
      <protection hidden="1"/>
    </xf>
    <xf numFmtId="0" fontId="39" fillId="0" borderId="1" xfId="0" applyFont="1" applyBorder="1" applyAlignment="1" applyProtection="1">
      <alignment horizontal="center" vertical="center"/>
      <protection hidden="1"/>
    </xf>
    <xf numFmtId="0" fontId="39" fillId="0" borderId="1" xfId="0" applyFont="1" applyBorder="1" applyAlignment="1" applyProtection="1">
      <alignment horizontal="left" vertical="center"/>
      <protection hidden="1"/>
    </xf>
    <xf numFmtId="0" fontId="39" fillId="0" borderId="5" xfId="0" applyFont="1" applyBorder="1" applyAlignment="1" applyProtection="1">
      <alignment horizontal="center" vertical="center"/>
      <protection hidden="1"/>
    </xf>
    <xf numFmtId="0" fontId="39" fillId="0" borderId="5" xfId="0" applyFont="1" applyBorder="1" applyAlignment="1" applyProtection="1">
      <alignment horizontal="left" vertical="center"/>
      <protection hidden="1"/>
    </xf>
    <xf numFmtId="165" fontId="40" fillId="8" borderId="6" xfId="0" applyNumberFormat="1" applyFont="1" applyFill="1" applyBorder="1" applyAlignment="1" applyProtection="1">
      <alignment horizontal="center" vertical="center"/>
      <protection hidden="1"/>
    </xf>
    <xf numFmtId="0" fontId="41" fillId="8" borderId="6" xfId="0" applyFont="1" applyFill="1" applyBorder="1" applyAlignment="1" applyProtection="1">
      <alignment horizontal="left" vertical="center"/>
      <protection hidden="1"/>
    </xf>
    <xf numFmtId="0" fontId="41" fillId="8" borderId="6" xfId="0" applyFont="1" applyFill="1" applyBorder="1" applyAlignment="1" applyProtection="1">
      <alignment horizontal="center" vertical="center"/>
      <protection hidden="1"/>
    </xf>
    <xf numFmtId="165" fontId="42" fillId="8" borderId="7" xfId="0" quotePrefix="1" applyNumberFormat="1" applyFont="1" applyFill="1" applyBorder="1" applyAlignment="1" applyProtection="1">
      <alignment vertical="center"/>
      <protection hidden="1"/>
    </xf>
    <xf numFmtId="165" fontId="41" fillId="8" borderId="8" xfId="0" applyNumberFormat="1" applyFont="1" applyFill="1" applyBorder="1" applyAlignment="1" applyProtection="1">
      <alignment vertical="center"/>
      <protection hidden="1"/>
    </xf>
    <xf numFmtId="0" fontId="41" fillId="8" borderId="8" xfId="0" applyFont="1" applyFill="1" applyBorder="1" applyAlignment="1" applyProtection="1">
      <alignment horizontal="center" vertical="center"/>
      <protection hidden="1"/>
    </xf>
    <xf numFmtId="0" fontId="41" fillId="8" borderId="9" xfId="0" applyFont="1" applyFill="1" applyBorder="1" applyAlignment="1" applyProtection="1">
      <alignment vertical="center"/>
      <protection hidden="1"/>
    </xf>
    <xf numFmtId="0" fontId="43" fillId="0" borderId="0" xfId="0" applyFont="1" applyProtection="1">
      <protection hidden="1"/>
    </xf>
    <xf numFmtId="165" fontId="39" fillId="0" borderId="5" xfId="1" applyNumberFormat="1" applyFont="1" applyBorder="1" applyAlignment="1" applyProtection="1">
      <alignment vertical="center"/>
      <protection hidden="1"/>
    </xf>
    <xf numFmtId="165" fontId="39" fillId="0" borderId="1" xfId="0" applyNumberFormat="1" applyFont="1" applyBorder="1" applyAlignment="1" applyProtection="1">
      <alignment vertical="center" wrapText="1"/>
      <protection hidden="1"/>
    </xf>
    <xf numFmtId="0" fontId="39" fillId="0" borderId="1" xfId="0" applyFont="1" applyBorder="1" applyAlignment="1" applyProtection="1">
      <alignment horizontal="left" vertical="center" wrapText="1"/>
      <protection hidden="1"/>
    </xf>
    <xf numFmtId="16" fontId="39" fillId="0" borderId="1" xfId="0" applyNumberFormat="1" applyFont="1" applyBorder="1" applyAlignment="1" applyProtection="1">
      <alignment horizontal="center" vertical="center" wrapText="1"/>
      <protection hidden="1"/>
    </xf>
    <xf numFmtId="0" fontId="39" fillId="0" borderId="1" xfId="0" applyFont="1" applyBorder="1" applyAlignment="1" applyProtection="1">
      <alignment horizontal="center" vertical="center" wrapText="1"/>
      <protection hidden="1"/>
    </xf>
    <xf numFmtId="165" fontId="42" fillId="9" borderId="7" xfId="0" quotePrefix="1" applyNumberFormat="1" applyFont="1" applyFill="1" applyBorder="1" applyAlignment="1" applyProtection="1">
      <alignment vertical="center"/>
      <protection hidden="1"/>
    </xf>
    <xf numFmtId="165" fontId="39" fillId="0" borderId="5" xfId="0" applyNumberFormat="1" applyFont="1" applyBorder="1" applyAlignment="1" applyProtection="1">
      <alignment vertical="center" wrapText="1"/>
      <protection hidden="1"/>
    </xf>
    <xf numFmtId="165" fontId="39" fillId="0" borderId="5" xfId="1" applyNumberFormat="1" applyFont="1" applyBorder="1" applyAlignment="1" applyProtection="1">
      <alignment vertical="center" wrapText="1"/>
      <protection hidden="1"/>
    </xf>
    <xf numFmtId="0" fontId="39" fillId="0" borderId="5" xfId="0" applyFont="1" applyBorder="1" applyAlignment="1" applyProtection="1">
      <alignment horizontal="center" vertical="center" wrapText="1"/>
      <protection hidden="1"/>
    </xf>
    <xf numFmtId="0" fontId="39" fillId="0" borderId="5" xfId="0" applyFont="1" applyBorder="1" applyAlignment="1" applyProtection="1">
      <alignment horizontal="left" vertical="center" wrapText="1"/>
      <protection hidden="1"/>
    </xf>
    <xf numFmtId="165" fontId="44" fillId="10" borderId="7" xfId="0" quotePrefix="1" applyNumberFormat="1" applyFont="1" applyFill="1" applyBorder="1" applyAlignment="1" applyProtection="1">
      <alignment vertical="center"/>
      <protection hidden="1"/>
    </xf>
    <xf numFmtId="165" fontId="42" fillId="11" borderId="7" xfId="0" quotePrefix="1" applyNumberFormat="1" applyFont="1" applyFill="1" applyBorder="1" applyAlignment="1" applyProtection="1">
      <alignment vertical="center"/>
      <protection hidden="1"/>
    </xf>
    <xf numFmtId="165" fontId="44" fillId="12" borderId="7" xfId="0" quotePrefix="1" applyNumberFormat="1" applyFont="1" applyFill="1" applyBorder="1" applyAlignment="1" applyProtection="1">
      <alignment vertical="center"/>
      <protection hidden="1"/>
    </xf>
    <xf numFmtId="165" fontId="44" fillId="13" borderId="7" xfId="0" quotePrefix="1" applyNumberFormat="1" applyFont="1" applyFill="1" applyBorder="1" applyAlignment="1" applyProtection="1">
      <alignment vertical="center"/>
      <protection hidden="1"/>
    </xf>
    <xf numFmtId="166" fontId="39" fillId="0" borderId="1" xfId="0" applyNumberFormat="1" applyFont="1" applyBorder="1" applyAlignment="1" applyProtection="1">
      <alignment horizontal="center" vertical="center"/>
      <protection hidden="1"/>
    </xf>
    <xf numFmtId="166" fontId="39" fillId="0" borderId="5" xfId="0" applyNumberFormat="1" applyFont="1" applyBorder="1" applyAlignment="1" applyProtection="1">
      <alignment horizontal="center" vertical="center"/>
      <protection hidden="1"/>
    </xf>
    <xf numFmtId="165" fontId="44" fillId="14" borderId="7" xfId="0" quotePrefix="1" applyNumberFormat="1" applyFont="1" applyFill="1" applyBorder="1" applyAlignment="1" applyProtection="1">
      <alignment vertical="center"/>
      <protection hidden="1"/>
    </xf>
    <xf numFmtId="0" fontId="34" fillId="16" borderId="0" xfId="0" applyFont="1" applyFill="1" applyAlignment="1" applyProtection="1">
      <alignment horizontal="right" vertical="center"/>
      <protection hidden="1"/>
    </xf>
    <xf numFmtId="0" fontId="36" fillId="16" borderId="0" xfId="0" applyFont="1" applyFill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45" fillId="0" borderId="0" xfId="0" applyFont="1" applyProtection="1">
      <protection hidden="1"/>
    </xf>
    <xf numFmtId="0" fontId="45" fillId="0" borderId="0" xfId="0" applyFont="1" applyAlignment="1" applyProtection="1">
      <alignment vertical="center"/>
      <protection hidden="1"/>
    </xf>
    <xf numFmtId="0" fontId="43" fillId="0" borderId="0" xfId="0" applyFont="1" applyAlignment="1">
      <alignment vertical="center"/>
    </xf>
    <xf numFmtId="0" fontId="46" fillId="0" borderId="0" xfId="0" applyFont="1" applyFill="1" applyAlignment="1" applyProtection="1">
      <alignment horizontal="left" vertical="center"/>
      <protection hidden="1"/>
    </xf>
    <xf numFmtId="0" fontId="46" fillId="0" borderId="0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4" fillId="0" borderId="26" xfId="0" applyFont="1" applyBorder="1"/>
    <xf numFmtId="0" fontId="47" fillId="0" borderId="26" xfId="0" quotePrefix="1" applyFont="1" applyBorder="1"/>
    <xf numFmtId="0" fontId="48" fillId="0" borderId="0" xfId="0" applyFont="1" applyAlignment="1" applyProtection="1">
      <alignment horizontal="left" vertical="center"/>
      <protection hidden="1"/>
    </xf>
    <xf numFmtId="0" fontId="49" fillId="0" borderId="0" xfId="0" quotePrefix="1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6" fillId="17" borderId="27" xfId="0" applyFont="1" applyFill="1" applyBorder="1" applyAlignment="1" applyProtection="1">
      <alignment horizontal="center" vertical="center"/>
      <protection hidden="1"/>
    </xf>
    <xf numFmtId="0" fontId="50" fillId="17" borderId="27" xfId="0" applyFont="1" applyFill="1" applyBorder="1" applyAlignment="1">
      <alignment horizontal="center"/>
    </xf>
    <xf numFmtId="0" fontId="46" fillId="17" borderId="27" xfId="0" applyFont="1" applyFill="1" applyBorder="1" applyAlignment="1" applyProtection="1">
      <alignment vertical="center"/>
      <protection hidden="1"/>
    </xf>
    <xf numFmtId="0" fontId="50" fillId="17" borderId="27" xfId="0" applyFont="1" applyFill="1" applyBorder="1" applyAlignment="1"/>
    <xf numFmtId="0" fontId="0" fillId="2" borderId="0" xfId="0" applyFill="1" applyProtection="1">
      <protection hidden="1"/>
    </xf>
    <xf numFmtId="0" fontId="0" fillId="4" borderId="0" xfId="0" applyFill="1" applyProtection="1">
      <protection hidden="1"/>
    </xf>
    <xf numFmtId="164" fontId="51" fillId="2" borderId="0" xfId="1" applyNumberFormat="1" applyFont="1" applyFill="1" applyBorder="1" applyAlignment="1" applyProtection="1">
      <alignment horizontal="center" vertical="center"/>
      <protection hidden="1"/>
    </xf>
    <xf numFmtId="0" fontId="18" fillId="18" borderId="1" xfId="0" applyFont="1" applyFill="1" applyBorder="1" applyAlignment="1" applyProtection="1">
      <alignment horizontal="center" vertical="center"/>
      <protection locked="0"/>
    </xf>
    <xf numFmtId="165" fontId="52" fillId="18" borderId="4" xfId="0" applyNumberFormat="1" applyFont="1" applyFill="1" applyBorder="1" applyAlignment="1" applyProtection="1">
      <alignment vertical="center"/>
      <protection locked="0"/>
    </xf>
    <xf numFmtId="165" fontId="53" fillId="18" borderId="3" xfId="0" applyNumberFormat="1" applyFont="1" applyFill="1" applyBorder="1" applyAlignment="1" applyProtection="1">
      <alignment vertical="center"/>
      <protection locked="0"/>
    </xf>
    <xf numFmtId="0" fontId="58" fillId="2" borderId="0" xfId="0" applyFont="1" applyFill="1" applyAlignment="1" applyProtection="1">
      <alignment horizontal="right" vertical="center"/>
      <protection hidden="1"/>
    </xf>
    <xf numFmtId="0" fontId="18" fillId="3" borderId="15" xfId="0" applyFont="1" applyFill="1" applyBorder="1" applyAlignment="1" applyProtection="1">
      <alignment vertical="center"/>
      <protection locked="0"/>
    </xf>
    <xf numFmtId="0" fontId="26" fillId="0" borderId="16" xfId="0" applyFont="1" applyBorder="1" applyAlignment="1" applyProtection="1">
      <alignment vertical="center" wrapText="1"/>
      <protection hidden="1"/>
    </xf>
    <xf numFmtId="0" fontId="26" fillId="0" borderId="17" xfId="0" applyFont="1" applyBorder="1" applyAlignment="1" applyProtection="1">
      <alignment vertical="center" wrapText="1"/>
      <protection hidden="1"/>
    </xf>
    <xf numFmtId="0" fontId="26" fillId="0" borderId="18" xfId="0" applyFont="1" applyBorder="1" applyAlignment="1" applyProtection="1">
      <alignment vertical="center" wrapText="1"/>
      <protection hidden="1"/>
    </xf>
    <xf numFmtId="0" fontId="55" fillId="0" borderId="0" xfId="0" applyFont="1" applyAlignment="1" applyProtection="1">
      <alignment vertical="top" wrapText="1"/>
      <protection hidden="1"/>
    </xf>
    <xf numFmtId="0" fontId="30" fillId="8" borderId="8" xfId="0" applyFont="1" applyFill="1" applyBorder="1" applyAlignment="1" applyProtection="1">
      <alignment horizontal="right" vertical="center"/>
      <protection hidden="1"/>
    </xf>
    <xf numFmtId="0" fontId="28" fillId="0" borderId="19" xfId="0" applyFont="1" applyBorder="1" applyAlignment="1" applyProtection="1">
      <alignment horizontal="left" vertical="center"/>
      <protection hidden="1"/>
    </xf>
    <xf numFmtId="0" fontId="28" fillId="0" borderId="20" xfId="0" applyFont="1" applyBorder="1" applyAlignment="1" applyProtection="1">
      <alignment horizontal="left" vertical="center"/>
      <protection hidden="1"/>
    </xf>
    <xf numFmtId="0" fontId="28" fillId="0" borderId="21" xfId="0" applyFont="1" applyBorder="1" applyAlignment="1" applyProtection="1">
      <alignment horizontal="left" vertical="center"/>
      <protection hidden="1"/>
    </xf>
    <xf numFmtId="0" fontId="25" fillId="7" borderId="22" xfId="0" applyFont="1" applyFill="1" applyBorder="1" applyAlignment="1" applyProtection="1">
      <alignment horizontal="left" vertical="center"/>
      <protection hidden="1"/>
    </xf>
    <xf numFmtId="0" fontId="25" fillId="7" borderId="23" xfId="0" applyFont="1" applyFill="1" applyBorder="1" applyAlignment="1" applyProtection="1">
      <alignment horizontal="left" vertical="center"/>
      <protection hidden="1"/>
    </xf>
    <xf numFmtId="0" fontId="25" fillId="7" borderId="24" xfId="0" applyFont="1" applyFill="1" applyBorder="1" applyAlignment="1" applyProtection="1">
      <alignment horizontal="left" vertical="center"/>
      <protection hidden="1"/>
    </xf>
    <xf numFmtId="0" fontId="29" fillId="9" borderId="10" xfId="0" applyFont="1" applyFill="1" applyBorder="1" applyAlignment="1" applyProtection="1">
      <alignment horizontal="left" vertical="center"/>
      <protection hidden="1"/>
    </xf>
    <xf numFmtId="0" fontId="29" fillId="9" borderId="2" xfId="0" applyFont="1" applyFill="1" applyBorder="1" applyAlignment="1" applyProtection="1">
      <alignment horizontal="left" vertical="center"/>
      <protection hidden="1"/>
    </xf>
    <xf numFmtId="0" fontId="29" fillId="9" borderId="11" xfId="0" applyFont="1" applyFill="1" applyBorder="1" applyAlignment="1" applyProtection="1">
      <alignment horizontal="left" vertical="center"/>
      <protection hidden="1"/>
    </xf>
    <xf numFmtId="0" fontId="29" fillId="14" borderId="10" xfId="0" applyFont="1" applyFill="1" applyBorder="1" applyAlignment="1" applyProtection="1">
      <alignment horizontal="left" vertical="center"/>
      <protection hidden="1"/>
    </xf>
    <xf numFmtId="0" fontId="29" fillId="14" borderId="2" xfId="0" applyFont="1" applyFill="1" applyBorder="1" applyAlignment="1" applyProtection="1">
      <alignment horizontal="left" vertical="center"/>
      <protection hidden="1"/>
    </xf>
    <xf numFmtId="0" fontId="29" fillId="14" borderId="11" xfId="0" applyFont="1" applyFill="1" applyBorder="1" applyAlignment="1" applyProtection="1">
      <alignment horizontal="left" vertical="center"/>
      <protection hidden="1"/>
    </xf>
    <xf numFmtId="0" fontId="28" fillId="0" borderId="12" xfId="0" applyFont="1" applyBorder="1" applyAlignment="1" applyProtection="1">
      <alignment vertical="center" wrapText="1"/>
      <protection hidden="1"/>
    </xf>
    <xf numFmtId="0" fontId="28" fillId="0" borderId="13" xfId="0" applyFont="1" applyBorder="1" applyAlignment="1" applyProtection="1">
      <alignment vertical="center" wrapText="1"/>
      <protection hidden="1"/>
    </xf>
    <xf numFmtId="0" fontId="28" fillId="0" borderId="14" xfId="0" applyFont="1" applyBorder="1" applyAlignment="1" applyProtection="1">
      <alignment vertical="center" wrapText="1"/>
      <protection hidden="1"/>
    </xf>
    <xf numFmtId="0" fontId="28" fillId="0" borderId="19" xfId="0" applyFont="1" applyBorder="1" applyAlignment="1" applyProtection="1">
      <alignment vertical="center" wrapText="1"/>
      <protection hidden="1"/>
    </xf>
    <xf numFmtId="0" fontId="28" fillId="0" borderId="20" xfId="0" applyFont="1" applyBorder="1" applyAlignment="1" applyProtection="1">
      <alignment vertical="center" wrapText="1"/>
      <protection hidden="1"/>
    </xf>
    <xf numFmtId="0" fontId="28" fillId="0" borderId="21" xfId="0" applyFont="1" applyBorder="1" applyAlignment="1" applyProtection="1">
      <alignment vertical="center" wrapText="1"/>
      <protection hidden="1"/>
    </xf>
    <xf numFmtId="0" fontId="43" fillId="0" borderId="0" xfId="0" applyFont="1" applyAlignment="1" applyProtection="1">
      <alignment horizontal="justify" vertical="center" wrapText="1"/>
      <protection hidden="1"/>
    </xf>
    <xf numFmtId="0" fontId="54" fillId="6" borderId="0" xfId="0" applyFont="1" applyFill="1" applyAlignment="1" applyProtection="1">
      <alignment horizontal="center" vertical="center"/>
      <protection hidden="1"/>
    </xf>
    <xf numFmtId="0" fontId="30" fillId="14" borderId="8" xfId="0" applyFont="1" applyFill="1" applyBorder="1" applyAlignment="1" applyProtection="1">
      <alignment horizontal="right" vertical="center"/>
      <protection hidden="1"/>
    </xf>
    <xf numFmtId="0" fontId="56" fillId="0" borderId="0" xfId="0" applyFont="1" applyAlignment="1" applyProtection="1">
      <alignment horizontal="center"/>
      <protection hidden="1"/>
    </xf>
    <xf numFmtId="0" fontId="57" fillId="2" borderId="28" xfId="0" applyFont="1" applyFill="1" applyBorder="1" applyAlignment="1" applyProtection="1">
      <alignment horizontal="center" vertical="center" wrapText="1"/>
      <protection locked="0"/>
    </xf>
    <xf numFmtId="0" fontId="57" fillId="2" borderId="29" xfId="0" applyFont="1" applyFill="1" applyBorder="1" applyAlignment="1" applyProtection="1">
      <alignment horizontal="center" vertical="center" wrapText="1"/>
      <protection locked="0"/>
    </xf>
    <xf numFmtId="0" fontId="57" fillId="2" borderId="30" xfId="0" applyFont="1" applyFill="1" applyBorder="1" applyAlignment="1" applyProtection="1">
      <alignment horizontal="center" vertical="center" wrapText="1"/>
      <protection locked="0"/>
    </xf>
    <xf numFmtId="0" fontId="29" fillId="12" borderId="10" xfId="0" applyFont="1" applyFill="1" applyBorder="1" applyAlignment="1" applyProtection="1">
      <alignment horizontal="left" vertical="center"/>
      <protection hidden="1"/>
    </xf>
    <xf numFmtId="0" fontId="29" fillId="12" borderId="2" xfId="0" applyFont="1" applyFill="1" applyBorder="1" applyAlignment="1" applyProtection="1">
      <alignment horizontal="left" vertical="center"/>
      <protection hidden="1"/>
    </xf>
    <xf numFmtId="0" fontId="29" fillId="12" borderId="11" xfId="0" applyFont="1" applyFill="1" applyBorder="1" applyAlignment="1" applyProtection="1">
      <alignment horizontal="left" vertical="center"/>
      <protection hidden="1"/>
    </xf>
    <xf numFmtId="0" fontId="30" fillId="12" borderId="8" xfId="0" applyFont="1" applyFill="1" applyBorder="1" applyAlignment="1" applyProtection="1">
      <alignment horizontal="right" vertical="center"/>
      <protection hidden="1"/>
    </xf>
    <xf numFmtId="0" fontId="29" fillId="11" borderId="10" xfId="0" applyFont="1" applyFill="1" applyBorder="1" applyAlignment="1" applyProtection="1">
      <alignment horizontal="left" vertical="center"/>
      <protection hidden="1"/>
    </xf>
    <xf numFmtId="0" fontId="29" fillId="11" borderId="2" xfId="0" applyFont="1" applyFill="1" applyBorder="1" applyAlignment="1" applyProtection="1">
      <alignment horizontal="left" vertical="center"/>
      <protection hidden="1"/>
    </xf>
    <xf numFmtId="0" fontId="29" fillId="11" borderId="11" xfId="0" applyFont="1" applyFill="1" applyBorder="1" applyAlignment="1" applyProtection="1">
      <alignment horizontal="left" vertical="center"/>
      <protection hidden="1"/>
    </xf>
    <xf numFmtId="0" fontId="28" fillId="0" borderId="19" xfId="0" applyFont="1" applyBorder="1" applyAlignment="1" applyProtection="1">
      <alignment horizontal="left" vertical="center" wrapText="1"/>
      <protection hidden="1"/>
    </xf>
    <xf numFmtId="0" fontId="28" fillId="0" borderId="20" xfId="0" applyFont="1" applyBorder="1" applyAlignment="1" applyProtection="1">
      <alignment horizontal="left" vertical="center" wrapText="1"/>
      <protection hidden="1"/>
    </xf>
    <xf numFmtId="0" fontId="28" fillId="0" borderId="21" xfId="0" applyFont="1" applyBorder="1" applyAlignment="1" applyProtection="1">
      <alignment horizontal="left" vertical="center" wrapText="1"/>
      <protection hidden="1"/>
    </xf>
    <xf numFmtId="0" fontId="29" fillId="10" borderId="10" xfId="0" applyFont="1" applyFill="1" applyBorder="1" applyAlignment="1" applyProtection="1">
      <alignment horizontal="left" vertical="center"/>
      <protection hidden="1"/>
    </xf>
    <xf numFmtId="0" fontId="29" fillId="10" borderId="2" xfId="0" applyFont="1" applyFill="1" applyBorder="1" applyAlignment="1" applyProtection="1">
      <alignment horizontal="left" vertical="center"/>
      <protection hidden="1"/>
    </xf>
    <xf numFmtId="0" fontId="29" fillId="10" borderId="11" xfId="0" applyFont="1" applyFill="1" applyBorder="1" applyAlignment="1" applyProtection="1">
      <alignment horizontal="left" vertical="center"/>
      <protection hidden="1"/>
    </xf>
    <xf numFmtId="0" fontId="30" fillId="11" borderId="8" xfId="0" applyFont="1" applyFill="1" applyBorder="1" applyAlignment="1" applyProtection="1">
      <alignment horizontal="right" vertical="center"/>
      <protection hidden="1"/>
    </xf>
    <xf numFmtId="0" fontId="30" fillId="10" borderId="8" xfId="0" applyFont="1" applyFill="1" applyBorder="1" applyAlignment="1" applyProtection="1">
      <alignment horizontal="right" vertical="center"/>
      <protection hidden="1"/>
    </xf>
    <xf numFmtId="0" fontId="30" fillId="9" borderId="8" xfId="0" applyFont="1" applyFill="1" applyBorder="1" applyAlignment="1" applyProtection="1">
      <alignment horizontal="right" vertical="center"/>
      <protection hidden="1"/>
    </xf>
    <xf numFmtId="0" fontId="29" fillId="13" borderId="10" xfId="0" applyFont="1" applyFill="1" applyBorder="1" applyAlignment="1" applyProtection="1">
      <alignment horizontal="left" vertical="center"/>
      <protection hidden="1"/>
    </xf>
    <xf numFmtId="0" fontId="29" fillId="13" borderId="2" xfId="0" applyFont="1" applyFill="1" applyBorder="1" applyAlignment="1" applyProtection="1">
      <alignment horizontal="left" vertical="center"/>
      <protection hidden="1"/>
    </xf>
    <xf numFmtId="0" fontId="29" fillId="13" borderId="11" xfId="0" applyFont="1" applyFill="1" applyBorder="1" applyAlignment="1" applyProtection="1">
      <alignment horizontal="left" vertical="center"/>
      <protection hidden="1"/>
    </xf>
    <xf numFmtId="0" fontId="30" fillId="13" borderId="8" xfId="0" applyFont="1" applyFill="1" applyBorder="1" applyAlignment="1" applyProtection="1">
      <alignment horizontal="right" vertical="center"/>
      <protection hidden="1"/>
    </xf>
    <xf numFmtId="165" fontId="28" fillId="0" borderId="12" xfId="1" applyNumberFormat="1" applyFont="1" applyBorder="1" applyAlignment="1" applyProtection="1">
      <alignment vertical="center"/>
      <protection hidden="1"/>
    </xf>
    <xf numFmtId="165" fontId="28" fillId="0" borderId="13" xfId="1" applyNumberFormat="1" applyFont="1" applyBorder="1" applyAlignment="1" applyProtection="1">
      <alignment vertical="center"/>
      <protection hidden="1"/>
    </xf>
    <xf numFmtId="165" fontId="28" fillId="0" borderId="14" xfId="1" applyNumberFormat="1" applyFont="1" applyBorder="1" applyAlignment="1" applyProtection="1">
      <alignment vertical="center"/>
      <protection hidden="1"/>
    </xf>
    <xf numFmtId="165" fontId="28" fillId="0" borderId="19" xfId="0" applyNumberFormat="1" applyFont="1" applyBorder="1" applyAlignment="1" applyProtection="1">
      <alignment vertical="center"/>
      <protection hidden="1"/>
    </xf>
    <xf numFmtId="165" fontId="28" fillId="0" borderId="20" xfId="0" applyNumberFormat="1" applyFont="1" applyBorder="1" applyAlignment="1" applyProtection="1">
      <alignment vertical="center"/>
      <protection hidden="1"/>
    </xf>
    <xf numFmtId="165" fontId="28" fillId="0" borderId="21" xfId="0" applyNumberFormat="1" applyFont="1" applyBorder="1" applyAlignment="1" applyProtection="1">
      <alignment vertical="center"/>
      <protection hidden="1"/>
    </xf>
    <xf numFmtId="0" fontId="29" fillId="8" borderId="10" xfId="0" applyFont="1" applyFill="1" applyBorder="1" applyAlignment="1" applyProtection="1">
      <alignment horizontal="left" vertical="center"/>
      <protection hidden="1"/>
    </xf>
    <xf numFmtId="0" fontId="29" fillId="8" borderId="2" xfId="0" applyFont="1" applyFill="1" applyBorder="1" applyAlignment="1" applyProtection="1">
      <alignment horizontal="left" vertical="center"/>
      <protection hidden="1"/>
    </xf>
    <xf numFmtId="0" fontId="29" fillId="8" borderId="11" xfId="0" applyFont="1" applyFill="1" applyBorder="1" applyAlignment="1" applyProtection="1">
      <alignment horizontal="left" vertical="center"/>
      <protection hidden="1"/>
    </xf>
    <xf numFmtId="0" fontId="28" fillId="0" borderId="12" xfId="0" applyFont="1" applyBorder="1" applyAlignment="1" applyProtection="1">
      <alignment vertical="center"/>
      <protection hidden="1"/>
    </xf>
    <xf numFmtId="0" fontId="28" fillId="0" borderId="13" xfId="0" applyFont="1" applyBorder="1" applyAlignment="1" applyProtection="1">
      <alignment vertical="center"/>
      <protection hidden="1"/>
    </xf>
    <xf numFmtId="0" fontId="28" fillId="0" borderId="14" xfId="0" applyFont="1" applyBorder="1" applyAlignment="1" applyProtection="1">
      <alignment vertical="center"/>
      <protection hidden="1"/>
    </xf>
    <xf numFmtId="0" fontId="28" fillId="0" borderId="12" xfId="0" applyFont="1" applyBorder="1" applyAlignment="1" applyProtection="1">
      <alignment horizontal="left" vertical="center" wrapText="1"/>
      <protection hidden="1"/>
    </xf>
    <xf numFmtId="0" fontId="28" fillId="0" borderId="13" xfId="0" applyFont="1" applyBorder="1" applyAlignment="1" applyProtection="1">
      <alignment horizontal="left" vertical="center" wrapText="1"/>
      <protection hidden="1"/>
    </xf>
    <xf numFmtId="0" fontId="28" fillId="0" borderId="14" xfId="0" applyFont="1" applyBorder="1" applyAlignment="1" applyProtection="1">
      <alignment horizontal="left" vertical="center" wrapText="1"/>
      <protection hidden="1"/>
    </xf>
    <xf numFmtId="0" fontId="44" fillId="13" borderId="8" xfId="0" applyFont="1" applyFill="1" applyBorder="1" applyAlignment="1" applyProtection="1">
      <alignment horizontal="right" vertical="center"/>
      <protection hidden="1"/>
    </xf>
    <xf numFmtId="0" fontId="39" fillId="0" borderId="12" xfId="0" applyFont="1" applyBorder="1" applyAlignment="1" applyProtection="1">
      <alignment vertical="center" wrapText="1"/>
      <protection hidden="1"/>
    </xf>
    <xf numFmtId="0" fontId="39" fillId="0" borderId="13" xfId="0" applyFont="1" applyBorder="1" applyAlignment="1" applyProtection="1">
      <alignment vertical="center" wrapText="1"/>
      <protection hidden="1"/>
    </xf>
    <xf numFmtId="0" fontId="39" fillId="0" borderId="14" xfId="0" applyFont="1" applyBorder="1" applyAlignment="1" applyProtection="1">
      <alignment vertical="center" wrapText="1"/>
      <protection hidden="1"/>
    </xf>
    <xf numFmtId="0" fontId="38" fillId="0" borderId="16" xfId="0" applyFont="1" applyBorder="1" applyAlignment="1" applyProtection="1">
      <alignment vertical="center" wrapText="1"/>
      <protection hidden="1"/>
    </xf>
    <xf numFmtId="0" fontId="38" fillId="0" borderId="17" xfId="0" applyFont="1" applyBorder="1" applyAlignment="1" applyProtection="1">
      <alignment vertical="center" wrapText="1"/>
      <protection hidden="1"/>
    </xf>
    <xf numFmtId="0" fontId="38" fillId="0" borderId="18" xfId="0" applyFont="1" applyBorder="1" applyAlignment="1" applyProtection="1">
      <alignment vertical="center" wrapText="1"/>
      <protection hidden="1"/>
    </xf>
    <xf numFmtId="0" fontId="39" fillId="0" borderId="19" xfId="0" applyFont="1" applyBorder="1" applyAlignment="1" applyProtection="1">
      <alignment vertical="center" wrapText="1"/>
      <protection hidden="1"/>
    </xf>
    <xf numFmtId="0" fontId="39" fillId="0" borderId="20" xfId="0" applyFont="1" applyBorder="1" applyAlignment="1" applyProtection="1">
      <alignment vertical="center" wrapText="1"/>
      <protection hidden="1"/>
    </xf>
    <xf numFmtId="0" fontId="39" fillId="0" borderId="21" xfId="0" applyFont="1" applyBorder="1" applyAlignment="1" applyProtection="1">
      <alignment vertical="center" wrapText="1"/>
      <protection hidden="1"/>
    </xf>
    <xf numFmtId="0" fontId="42" fillId="9" borderId="8" xfId="0" applyFont="1" applyFill="1" applyBorder="1" applyAlignment="1" applyProtection="1">
      <alignment horizontal="right" vertical="center"/>
      <protection hidden="1"/>
    </xf>
    <xf numFmtId="0" fontId="42" fillId="8" borderId="8" xfId="0" applyFont="1" applyFill="1" applyBorder="1" applyAlignment="1" applyProtection="1">
      <alignment horizontal="right" vertical="center"/>
      <protection hidden="1"/>
    </xf>
    <xf numFmtId="0" fontId="44" fillId="14" borderId="8" xfId="0" applyFont="1" applyFill="1" applyBorder="1" applyAlignment="1" applyProtection="1">
      <alignment horizontal="right" vertical="center"/>
      <protection hidden="1"/>
    </xf>
    <xf numFmtId="0" fontId="42" fillId="11" borderId="8" xfId="0" applyFont="1" applyFill="1" applyBorder="1" applyAlignment="1" applyProtection="1">
      <alignment horizontal="right" vertical="center"/>
      <protection hidden="1"/>
    </xf>
    <xf numFmtId="0" fontId="44" fillId="10" borderId="8" xfId="0" applyFont="1" applyFill="1" applyBorder="1" applyAlignment="1" applyProtection="1">
      <alignment horizontal="right" vertical="center"/>
      <protection hidden="1"/>
    </xf>
    <xf numFmtId="0" fontId="39" fillId="0" borderId="19" xfId="0" applyFont="1" applyBorder="1" applyAlignment="1" applyProtection="1">
      <alignment horizontal="left" vertical="center" wrapText="1"/>
      <protection hidden="1"/>
    </xf>
    <xf numFmtId="0" fontId="39" fillId="0" borderId="20" xfId="0" applyFont="1" applyBorder="1" applyAlignment="1" applyProtection="1">
      <alignment horizontal="left" vertical="center" wrapText="1"/>
      <protection hidden="1"/>
    </xf>
    <xf numFmtId="0" fontId="39" fillId="0" borderId="21" xfId="0" applyFont="1" applyBorder="1" applyAlignment="1" applyProtection="1">
      <alignment horizontal="left" vertical="center" wrapText="1"/>
      <protection hidden="1"/>
    </xf>
    <xf numFmtId="0" fontId="44" fillId="12" borderId="8" xfId="0" applyFont="1" applyFill="1" applyBorder="1" applyAlignment="1" applyProtection="1">
      <alignment horizontal="right" vertical="center"/>
      <protection hidden="1"/>
    </xf>
    <xf numFmtId="0" fontId="39" fillId="0" borderId="12" xfId="0" applyFont="1" applyBorder="1" applyAlignment="1" applyProtection="1">
      <alignment horizontal="left" vertical="center" wrapText="1"/>
      <protection hidden="1"/>
    </xf>
    <xf numFmtId="0" fontId="39" fillId="0" borderId="13" xfId="0" applyFont="1" applyBorder="1" applyAlignment="1" applyProtection="1">
      <alignment horizontal="left" vertical="center" wrapText="1"/>
      <protection hidden="1"/>
    </xf>
    <xf numFmtId="0" fontId="39" fillId="0" borderId="14" xfId="0" applyFont="1" applyBorder="1" applyAlignment="1" applyProtection="1">
      <alignment horizontal="left" vertical="center" wrapText="1"/>
      <protection hidden="1"/>
    </xf>
    <xf numFmtId="0" fontId="39" fillId="0" borderId="19" xfId="0" applyFont="1" applyBorder="1" applyAlignment="1" applyProtection="1">
      <alignment horizontal="left" vertical="center"/>
      <protection hidden="1"/>
    </xf>
    <xf numFmtId="0" fontId="39" fillId="0" borderId="20" xfId="0" applyFont="1" applyBorder="1" applyAlignment="1" applyProtection="1">
      <alignment horizontal="left" vertical="center"/>
      <protection hidden="1"/>
    </xf>
    <xf numFmtId="0" fontId="39" fillId="0" borderId="21" xfId="0" applyFont="1" applyBorder="1" applyAlignment="1" applyProtection="1">
      <alignment horizontal="left" vertical="center"/>
      <protection hidden="1"/>
    </xf>
    <xf numFmtId="0" fontId="41" fillId="8" borderId="10" xfId="0" applyFont="1" applyFill="1" applyBorder="1" applyAlignment="1" applyProtection="1">
      <alignment horizontal="left" vertical="center"/>
      <protection hidden="1"/>
    </xf>
    <xf numFmtId="0" fontId="41" fillId="8" borderId="2" xfId="0" applyFont="1" applyFill="1" applyBorder="1" applyAlignment="1" applyProtection="1">
      <alignment horizontal="left" vertical="center"/>
      <protection hidden="1"/>
    </xf>
    <xf numFmtId="0" fontId="41" fillId="8" borderId="11" xfId="0" applyFont="1" applyFill="1" applyBorder="1" applyAlignment="1" applyProtection="1">
      <alignment horizontal="left" vertical="center"/>
      <protection hidden="1"/>
    </xf>
    <xf numFmtId="0" fontId="39" fillId="0" borderId="12" xfId="0" applyFont="1" applyBorder="1" applyAlignment="1" applyProtection="1">
      <alignment vertical="center"/>
      <protection hidden="1"/>
    </xf>
    <xf numFmtId="0" fontId="39" fillId="0" borderId="13" xfId="0" applyFont="1" applyBorder="1" applyAlignment="1" applyProtection="1">
      <alignment vertical="center"/>
      <protection hidden="1"/>
    </xf>
    <xf numFmtId="0" fontId="39" fillId="0" borderId="14" xfId="0" applyFont="1" applyBorder="1" applyAlignment="1" applyProtection="1">
      <alignment vertical="center"/>
      <protection hidden="1"/>
    </xf>
    <xf numFmtId="165" fontId="39" fillId="0" borderId="19" xfId="0" applyNumberFormat="1" applyFont="1" applyBorder="1" applyAlignment="1" applyProtection="1">
      <alignment vertical="center"/>
      <protection hidden="1"/>
    </xf>
    <xf numFmtId="165" fontId="39" fillId="0" borderId="20" xfId="0" applyNumberFormat="1" applyFont="1" applyBorder="1" applyAlignment="1" applyProtection="1">
      <alignment vertical="center"/>
      <protection hidden="1"/>
    </xf>
    <xf numFmtId="165" fontId="39" fillId="0" borderId="21" xfId="0" applyNumberFormat="1" applyFont="1" applyBorder="1" applyAlignment="1" applyProtection="1">
      <alignment vertical="center"/>
      <protection hidden="1"/>
    </xf>
    <xf numFmtId="165" fontId="39" fillId="0" borderId="12" xfId="1" applyNumberFormat="1" applyFont="1" applyBorder="1" applyAlignment="1" applyProtection="1">
      <alignment vertical="center"/>
      <protection hidden="1"/>
    </xf>
    <xf numFmtId="165" fontId="39" fillId="0" borderId="13" xfId="1" applyNumberFormat="1" applyFont="1" applyBorder="1" applyAlignment="1" applyProtection="1">
      <alignment vertical="center"/>
      <protection hidden="1"/>
    </xf>
    <xf numFmtId="165" fontId="39" fillId="0" borderId="14" xfId="1" applyNumberFormat="1" applyFont="1" applyBorder="1" applyAlignment="1" applyProtection="1">
      <alignment vertical="center"/>
      <protection hidden="1"/>
    </xf>
  </cellXfs>
  <cellStyles count="2">
    <cellStyle name="Komma" xfId="1" builtinId="3"/>
    <cellStyle name="Standard" xfId="0" builtinId="0"/>
  </cellStyles>
  <dxfs count="110"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00B050"/>
        </patternFill>
      </fill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Y299"/>
  <sheetViews>
    <sheetView showGridLines="0" tabSelected="1" topLeftCell="B1" zoomScaleNormal="100" workbookViewId="0">
      <pane xSplit="1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I9" sqref="I9"/>
    </sheetView>
  </sheetViews>
  <sheetFormatPr baseColWidth="10" defaultColWidth="0" defaultRowHeight="15" zeroHeight="1" x14ac:dyDescent="0.25"/>
  <cols>
    <col min="1" max="1" width="8.7109375" style="1" customWidth="1"/>
    <col min="2" max="2" width="0.140625" style="1" customWidth="1"/>
    <col min="3" max="3" width="4.7109375" style="1" customWidth="1"/>
    <col min="4" max="4" width="7.7109375" style="1" customWidth="1"/>
    <col min="5" max="5" width="30.7109375" style="1" customWidth="1"/>
    <col min="6" max="6" width="2.7109375" style="156" customWidth="1"/>
    <col min="7" max="7" width="15.7109375" style="156" customWidth="1"/>
    <col min="8" max="9" width="15.7109375" style="1" customWidth="1"/>
    <col min="10" max="10" width="2.7109375" customWidth="1"/>
    <col min="11" max="11" width="2.7109375" style="1" customWidth="1"/>
    <col min="12" max="12" width="5.7109375" style="1" customWidth="1"/>
    <col min="13" max="13" width="1.7109375" style="1" customWidth="1"/>
    <col min="14" max="14" width="5.7109375" style="1" customWidth="1"/>
    <col min="15" max="15" width="2.7109375" style="1" customWidth="1"/>
    <col min="16" max="16" width="1.7109375" style="1" customWidth="1"/>
    <col min="17" max="17" width="15.7109375" style="1" customWidth="1"/>
    <col min="18" max="18" width="1.7109375" style="1" customWidth="1"/>
    <col min="19" max="19" width="15.7109375" style="1" customWidth="1"/>
    <col min="20" max="20" width="11.42578125" style="1" hidden="1"/>
    <col min="21" max="21" width="25.7109375" style="15" hidden="1"/>
    <col min="22" max="51" width="10.7109375" style="1" hidden="1"/>
    <col min="52" max="16384" width="11.42578125" style="1" hidden="1"/>
  </cols>
  <sheetData>
    <row r="1" spans="3:51" ht="24.95" customHeight="1" x14ac:dyDescent="0.25">
      <c r="C1" s="112" t="s">
        <v>108</v>
      </c>
      <c r="D1" s="112"/>
      <c r="E1" s="112"/>
      <c r="F1" s="112"/>
      <c r="G1" s="112"/>
      <c r="H1" s="112"/>
      <c r="I1" s="112"/>
      <c r="J1" s="172" t="s">
        <v>144</v>
      </c>
      <c r="K1" s="112"/>
      <c r="L1" s="112"/>
      <c r="M1" s="112"/>
      <c r="N1" s="112"/>
      <c r="O1" s="168">
        <v>4</v>
      </c>
      <c r="P1" s="198" t="s">
        <v>107</v>
      </c>
      <c r="Q1" s="198"/>
      <c r="R1" s="198"/>
      <c r="S1" s="198"/>
    </row>
    <row r="2" spans="3:51" ht="110.1" customHeight="1" x14ac:dyDescent="0.3">
      <c r="C2" s="197" t="s">
        <v>111</v>
      </c>
      <c r="D2" s="197"/>
      <c r="E2" s="197"/>
      <c r="F2" s="197"/>
      <c r="G2" s="197"/>
      <c r="H2" s="197"/>
      <c r="I2" s="197"/>
      <c r="J2" s="197"/>
      <c r="L2" s="200" t="s">
        <v>139</v>
      </c>
      <c r="M2" s="200"/>
      <c r="N2" s="200"/>
      <c r="P2" s="108"/>
      <c r="Q2" s="109" t="s">
        <v>106</v>
      </c>
      <c r="R2" s="110"/>
      <c r="S2" s="109" t="s">
        <v>105</v>
      </c>
    </row>
    <row r="3" spans="3:51" ht="32.1" customHeight="1" x14ac:dyDescent="0.25">
      <c r="C3" s="151"/>
      <c r="K3" s="2"/>
      <c r="L3" s="201" t="s">
        <v>148</v>
      </c>
      <c r="M3" s="202"/>
      <c r="N3" s="203"/>
      <c r="O3" s="2"/>
      <c r="P3" s="108"/>
      <c r="Q3" s="16"/>
      <c r="R3" s="16"/>
      <c r="S3" s="16"/>
    </row>
    <row r="4" spans="3:51" ht="21.95" customHeight="1" x14ac:dyDescent="0.25">
      <c r="C4" s="152" t="s">
        <v>112</v>
      </c>
      <c r="P4" s="108"/>
      <c r="Q4" s="16"/>
      <c r="R4" s="16"/>
      <c r="S4" s="16"/>
    </row>
    <row r="5" spans="3:51" ht="21.95" customHeight="1" x14ac:dyDescent="0.25">
      <c r="C5" s="101"/>
      <c r="D5" s="100"/>
      <c r="E5" s="199" t="s">
        <v>104</v>
      </c>
      <c r="F5" s="199"/>
      <c r="G5" s="199"/>
      <c r="H5" s="99" t="s">
        <v>20</v>
      </c>
      <c r="I5" s="98" t="s">
        <v>103</v>
      </c>
      <c r="K5" s="166"/>
      <c r="L5" s="3" t="s">
        <v>0</v>
      </c>
      <c r="M5" s="4" t="s">
        <v>1</v>
      </c>
      <c r="N5" s="3" t="s">
        <v>2</v>
      </c>
      <c r="O5" s="166"/>
      <c r="P5" s="108"/>
      <c r="Q5" s="16"/>
      <c r="R5" s="16"/>
      <c r="S5" s="16"/>
      <c r="V5" s="107">
        <v>1</v>
      </c>
      <c r="W5" s="107">
        <v>2</v>
      </c>
      <c r="X5" s="107">
        <v>3</v>
      </c>
      <c r="Y5" s="107">
        <v>4</v>
      </c>
      <c r="Z5" s="107">
        <v>5</v>
      </c>
      <c r="AA5" s="107">
        <v>6</v>
      </c>
      <c r="AB5" s="107">
        <v>7</v>
      </c>
      <c r="AC5" s="107">
        <v>8</v>
      </c>
      <c r="AD5" s="107">
        <v>9</v>
      </c>
      <c r="AE5" s="107">
        <v>10</v>
      </c>
      <c r="AF5" s="107">
        <v>11</v>
      </c>
      <c r="AG5" s="107">
        <v>12</v>
      </c>
      <c r="AH5" s="107">
        <v>13</v>
      </c>
      <c r="AI5" s="107">
        <v>14</v>
      </c>
      <c r="AJ5" s="107">
        <v>15</v>
      </c>
      <c r="AK5" s="107">
        <v>16</v>
      </c>
      <c r="AL5" s="107">
        <v>17</v>
      </c>
      <c r="AM5" s="107">
        <v>18</v>
      </c>
      <c r="AN5" s="107">
        <v>19</v>
      </c>
      <c r="AO5" s="107">
        <v>20</v>
      </c>
      <c r="AP5" s="107">
        <v>21</v>
      </c>
      <c r="AQ5" s="107">
        <v>22</v>
      </c>
      <c r="AR5" s="107">
        <v>23</v>
      </c>
      <c r="AS5" s="107">
        <v>24</v>
      </c>
      <c r="AT5" s="107">
        <v>25</v>
      </c>
      <c r="AU5" s="107">
        <v>26</v>
      </c>
      <c r="AV5" s="107">
        <v>27</v>
      </c>
      <c r="AW5" s="107">
        <v>28</v>
      </c>
      <c r="AX5" s="107">
        <v>29</v>
      </c>
      <c r="AY5" s="107">
        <v>30</v>
      </c>
    </row>
    <row r="6" spans="3:51" ht="21.95" customHeight="1" x14ac:dyDescent="0.25">
      <c r="C6" s="96" t="s">
        <v>18</v>
      </c>
      <c r="D6" s="97" t="s">
        <v>17</v>
      </c>
      <c r="E6" s="188" t="s">
        <v>16</v>
      </c>
      <c r="F6" s="189"/>
      <c r="G6" s="190"/>
      <c r="H6" s="95" t="s">
        <v>15</v>
      </c>
      <c r="I6" s="95" t="s">
        <v>14</v>
      </c>
      <c r="K6" s="167"/>
      <c r="L6" s="106"/>
      <c r="M6" s="106"/>
      <c r="N6" s="106"/>
      <c r="O6" s="167"/>
      <c r="P6" s="17"/>
      <c r="Q6" s="104" t="s">
        <v>145</v>
      </c>
      <c r="R6" s="16"/>
      <c r="S6" s="104" t="s">
        <v>146</v>
      </c>
      <c r="V6" s="105">
        <v>1</v>
      </c>
      <c r="W6" s="105">
        <v>0.86</v>
      </c>
      <c r="X6" s="105">
        <v>0.92</v>
      </c>
      <c r="Y6" s="105">
        <v>0.89</v>
      </c>
      <c r="Z6" s="105">
        <v>1.02</v>
      </c>
      <c r="AA6" s="105">
        <v>1.0900000000000001</v>
      </c>
      <c r="AB6" s="105">
        <v>1.1599999999999999</v>
      </c>
      <c r="AC6" s="105">
        <v>1.05</v>
      </c>
      <c r="AD6" s="105">
        <v>0.94</v>
      </c>
      <c r="AE6" s="105">
        <v>0.95</v>
      </c>
      <c r="AF6" s="105">
        <v>0.76</v>
      </c>
      <c r="AG6" s="105">
        <v>1.03</v>
      </c>
      <c r="AH6" s="105">
        <v>1.1200000000000001</v>
      </c>
      <c r="AI6" s="105">
        <v>1.21</v>
      </c>
      <c r="AJ6" s="105">
        <v>1.08</v>
      </c>
      <c r="AK6" s="105">
        <v>0.92999999999999994</v>
      </c>
      <c r="AL6" s="105">
        <v>0.83</v>
      </c>
      <c r="AM6" s="105">
        <v>0.91</v>
      </c>
      <c r="AN6" s="105">
        <v>1.04</v>
      </c>
      <c r="AO6" s="105">
        <v>1.1100000000000001</v>
      </c>
      <c r="AP6" s="105">
        <v>0.78</v>
      </c>
      <c r="AQ6" s="105">
        <v>1.0900000000000001</v>
      </c>
      <c r="AR6" s="105">
        <v>0.86</v>
      </c>
      <c r="AS6" s="105">
        <v>0.84</v>
      </c>
      <c r="AT6" s="105">
        <v>1.1299999999999999</v>
      </c>
      <c r="AU6" s="105">
        <v>0.89</v>
      </c>
      <c r="AV6" s="105">
        <v>1.1200000000000001</v>
      </c>
      <c r="AW6" s="105">
        <v>1.17</v>
      </c>
      <c r="AX6" s="105">
        <v>0.94</v>
      </c>
      <c r="AY6" s="105">
        <v>1.1499999999999999</v>
      </c>
    </row>
    <row r="7" spans="3:51" ht="21.95" customHeight="1" x14ac:dyDescent="0.25">
      <c r="C7" s="32" t="s">
        <v>35</v>
      </c>
      <c r="D7" s="94" t="s">
        <v>34</v>
      </c>
      <c r="E7" s="191" t="s">
        <v>43</v>
      </c>
      <c r="F7" s="192"/>
      <c r="G7" s="193"/>
      <c r="H7" s="41">
        <f>IF(OR($O$1="",E7="",TYPE(VLOOKUP(E7,DB,$O$1+1,0))=16),"",VLOOKUP(E7,DB,$O$1+1,0))</f>
        <v>49149</v>
      </c>
      <c r="I7" s="27"/>
      <c r="K7" s="167"/>
      <c r="L7" s="2"/>
      <c r="M7" s="2"/>
      <c r="N7" s="2"/>
      <c r="O7" s="167"/>
      <c r="P7" s="17"/>
      <c r="Q7" s="102">
        <f>SUM(H7:H8)</f>
        <v>49149</v>
      </c>
      <c r="R7" s="16"/>
      <c r="S7" s="102">
        <f>SUM(I7:I8)</f>
        <v>3784</v>
      </c>
      <c r="U7" s="18" t="str">
        <f>E7</f>
        <v>AB Gebäude</v>
      </c>
      <c r="V7" s="26">
        <v>55223.8</v>
      </c>
      <c r="W7" s="26">
        <f t="shared" ref="W7:AF11" si="0">IF($V7="","",ROUND($V7*W$6,0))</f>
        <v>47492</v>
      </c>
      <c r="X7" s="26">
        <f t="shared" si="0"/>
        <v>50806</v>
      </c>
      <c r="Y7" s="26">
        <f t="shared" si="0"/>
        <v>49149</v>
      </c>
      <c r="Z7" s="26">
        <f t="shared" si="0"/>
        <v>56328</v>
      </c>
      <c r="AA7" s="26">
        <f t="shared" si="0"/>
        <v>60194</v>
      </c>
      <c r="AB7" s="26">
        <f t="shared" si="0"/>
        <v>64060</v>
      </c>
      <c r="AC7" s="26">
        <f t="shared" si="0"/>
        <v>57985</v>
      </c>
      <c r="AD7" s="26">
        <f t="shared" si="0"/>
        <v>51910</v>
      </c>
      <c r="AE7" s="26">
        <f t="shared" si="0"/>
        <v>52463</v>
      </c>
      <c r="AF7" s="26">
        <f t="shared" si="0"/>
        <v>41970</v>
      </c>
      <c r="AG7" s="26">
        <f t="shared" ref="AG7:AP11" si="1">IF($V7="","",ROUND($V7*AG$6,0))</f>
        <v>56881</v>
      </c>
      <c r="AH7" s="26">
        <f t="shared" si="1"/>
        <v>61851</v>
      </c>
      <c r="AI7" s="26">
        <f t="shared" si="1"/>
        <v>66821</v>
      </c>
      <c r="AJ7" s="26">
        <f t="shared" si="1"/>
        <v>59642</v>
      </c>
      <c r="AK7" s="26">
        <f t="shared" si="1"/>
        <v>51358</v>
      </c>
      <c r="AL7" s="26">
        <f t="shared" si="1"/>
        <v>45836</v>
      </c>
      <c r="AM7" s="26">
        <f t="shared" si="1"/>
        <v>50254</v>
      </c>
      <c r="AN7" s="26">
        <f t="shared" si="1"/>
        <v>57433</v>
      </c>
      <c r="AO7" s="26">
        <f t="shared" si="1"/>
        <v>61298</v>
      </c>
      <c r="AP7" s="26">
        <f t="shared" si="1"/>
        <v>43075</v>
      </c>
      <c r="AQ7" s="26">
        <f t="shared" ref="AQ7:AY11" si="2">IF($V7="","",ROUND($V7*AQ$6,0))</f>
        <v>60194</v>
      </c>
      <c r="AR7" s="26">
        <f t="shared" si="2"/>
        <v>47492</v>
      </c>
      <c r="AS7" s="26">
        <f t="shared" si="2"/>
        <v>46388</v>
      </c>
      <c r="AT7" s="26">
        <f t="shared" si="2"/>
        <v>62403</v>
      </c>
      <c r="AU7" s="26">
        <f t="shared" si="2"/>
        <v>49149</v>
      </c>
      <c r="AV7" s="26">
        <f t="shared" si="2"/>
        <v>61851</v>
      </c>
      <c r="AW7" s="26">
        <f t="shared" si="2"/>
        <v>64612</v>
      </c>
      <c r="AX7" s="26">
        <f t="shared" si="2"/>
        <v>51910</v>
      </c>
      <c r="AY7" s="26">
        <f t="shared" si="2"/>
        <v>63507</v>
      </c>
    </row>
    <row r="8" spans="3:51" ht="21.95" customHeight="1" x14ac:dyDescent="0.25">
      <c r="C8" s="30" t="s">
        <v>8</v>
      </c>
      <c r="D8" s="93" t="s">
        <v>7</v>
      </c>
      <c r="E8" s="194" t="s">
        <v>56</v>
      </c>
      <c r="F8" s="195"/>
      <c r="G8" s="196"/>
      <c r="H8" s="28"/>
      <c r="I8" s="28">
        <f>IF(OR($O$1="",E8="",TYPE(VLOOKUP(E8,DB,$O$1+1,0))=16),"",VLOOKUP(E8,DB,$O$1+1,0))</f>
        <v>3784</v>
      </c>
      <c r="K8" s="167"/>
      <c r="O8" s="167"/>
      <c r="P8" s="17"/>
      <c r="Q8" s="102" t="s">
        <v>147</v>
      </c>
      <c r="R8" s="16"/>
      <c r="S8" s="102">
        <f>Q7-S7</f>
        <v>45365</v>
      </c>
      <c r="U8" s="18" t="str">
        <f>E8</f>
        <v>Afa Gebäude</v>
      </c>
      <c r="V8" s="26">
        <v>4251.3999999999996</v>
      </c>
      <c r="W8" s="26">
        <f t="shared" si="0"/>
        <v>3656</v>
      </c>
      <c r="X8" s="26">
        <f t="shared" si="0"/>
        <v>3911</v>
      </c>
      <c r="Y8" s="26">
        <f t="shared" si="0"/>
        <v>3784</v>
      </c>
      <c r="Z8" s="26">
        <f t="shared" si="0"/>
        <v>4336</v>
      </c>
      <c r="AA8" s="26">
        <f t="shared" si="0"/>
        <v>4634</v>
      </c>
      <c r="AB8" s="26">
        <f t="shared" si="0"/>
        <v>4932</v>
      </c>
      <c r="AC8" s="26">
        <f t="shared" si="0"/>
        <v>4464</v>
      </c>
      <c r="AD8" s="26">
        <f t="shared" si="0"/>
        <v>3996</v>
      </c>
      <c r="AE8" s="26">
        <f t="shared" si="0"/>
        <v>4039</v>
      </c>
      <c r="AF8" s="26">
        <f t="shared" si="0"/>
        <v>3231</v>
      </c>
      <c r="AG8" s="26">
        <f t="shared" si="1"/>
        <v>4379</v>
      </c>
      <c r="AH8" s="26">
        <f t="shared" si="1"/>
        <v>4762</v>
      </c>
      <c r="AI8" s="26">
        <f t="shared" si="1"/>
        <v>5144</v>
      </c>
      <c r="AJ8" s="26">
        <f t="shared" si="1"/>
        <v>4592</v>
      </c>
      <c r="AK8" s="26">
        <f t="shared" si="1"/>
        <v>3954</v>
      </c>
      <c r="AL8" s="26">
        <f t="shared" si="1"/>
        <v>3529</v>
      </c>
      <c r="AM8" s="26">
        <f t="shared" si="1"/>
        <v>3869</v>
      </c>
      <c r="AN8" s="26">
        <f t="shared" si="1"/>
        <v>4421</v>
      </c>
      <c r="AO8" s="26">
        <f t="shared" si="1"/>
        <v>4719</v>
      </c>
      <c r="AP8" s="26">
        <f t="shared" si="1"/>
        <v>3316</v>
      </c>
      <c r="AQ8" s="26">
        <f t="shared" si="2"/>
        <v>4634</v>
      </c>
      <c r="AR8" s="26">
        <f t="shared" si="2"/>
        <v>3656</v>
      </c>
      <c r="AS8" s="26">
        <f t="shared" si="2"/>
        <v>3571</v>
      </c>
      <c r="AT8" s="26">
        <f t="shared" si="2"/>
        <v>4804</v>
      </c>
      <c r="AU8" s="26">
        <f t="shared" si="2"/>
        <v>3784</v>
      </c>
      <c r="AV8" s="26">
        <f t="shared" si="2"/>
        <v>4762</v>
      </c>
      <c r="AW8" s="26">
        <f t="shared" si="2"/>
        <v>4974</v>
      </c>
      <c r="AX8" s="26">
        <f t="shared" si="2"/>
        <v>3996</v>
      </c>
      <c r="AY8" s="26">
        <f t="shared" si="2"/>
        <v>4889</v>
      </c>
    </row>
    <row r="9" spans="3:51" ht="21.95" customHeight="1" x14ac:dyDescent="0.25">
      <c r="C9" s="25" t="s">
        <v>8</v>
      </c>
      <c r="D9" s="24" t="s">
        <v>7</v>
      </c>
      <c r="E9" s="174" t="s">
        <v>6</v>
      </c>
      <c r="F9" s="175"/>
      <c r="G9" s="176"/>
      <c r="H9" s="170"/>
      <c r="I9" s="170"/>
      <c r="K9" s="167"/>
      <c r="L9" s="12" t="str">
        <f>IF(SUM(H9:I9)=0,"",IF(SUM(H9:I9)=SUM('H-Salden'!H9:I9),1,0))</f>
        <v/>
      </c>
      <c r="M9" s="9" t="str">
        <f>IF(N9="","","/")</f>
        <v>/</v>
      </c>
      <c r="N9" s="10">
        <f>IF(SUM('H-Salden'!H9:I9)=0,"",1)</f>
        <v>1</v>
      </c>
      <c r="O9" s="167"/>
      <c r="P9" s="17"/>
      <c r="Q9" s="103"/>
      <c r="R9" s="16"/>
      <c r="S9" s="102"/>
      <c r="U9" s="18"/>
      <c r="V9" s="26" t="s">
        <v>9</v>
      </c>
      <c r="W9" s="26" t="str">
        <f t="shared" si="0"/>
        <v/>
      </c>
      <c r="X9" s="26" t="str">
        <f t="shared" si="0"/>
        <v/>
      </c>
      <c r="Y9" s="26" t="str">
        <f t="shared" si="0"/>
        <v/>
      </c>
      <c r="Z9" s="26" t="str">
        <f t="shared" si="0"/>
        <v/>
      </c>
      <c r="AA9" s="26" t="str">
        <f t="shared" si="0"/>
        <v/>
      </c>
      <c r="AB9" s="26" t="str">
        <f t="shared" si="0"/>
        <v/>
      </c>
      <c r="AC9" s="26" t="str">
        <f t="shared" si="0"/>
        <v/>
      </c>
      <c r="AD9" s="26" t="str">
        <f t="shared" si="0"/>
        <v/>
      </c>
      <c r="AE9" s="26" t="str">
        <f t="shared" si="0"/>
        <v/>
      </c>
      <c r="AF9" s="26" t="str">
        <f t="shared" si="0"/>
        <v/>
      </c>
      <c r="AG9" s="26" t="str">
        <f t="shared" si="1"/>
        <v/>
      </c>
      <c r="AH9" s="26" t="str">
        <f t="shared" si="1"/>
        <v/>
      </c>
      <c r="AI9" s="26" t="str">
        <f t="shared" si="1"/>
        <v/>
      </c>
      <c r="AJ9" s="26" t="str">
        <f t="shared" si="1"/>
        <v/>
      </c>
      <c r="AK9" s="26" t="str">
        <f t="shared" si="1"/>
        <v/>
      </c>
      <c r="AL9" s="26" t="str">
        <f t="shared" si="1"/>
        <v/>
      </c>
      <c r="AM9" s="26" t="str">
        <f t="shared" si="1"/>
        <v/>
      </c>
      <c r="AN9" s="26" t="str">
        <f t="shared" si="1"/>
        <v/>
      </c>
      <c r="AO9" s="26" t="str">
        <f t="shared" si="1"/>
        <v/>
      </c>
      <c r="AP9" s="26" t="str">
        <f t="shared" si="1"/>
        <v/>
      </c>
      <c r="AQ9" s="26" t="str">
        <f t="shared" si="2"/>
        <v/>
      </c>
      <c r="AR9" s="26" t="str">
        <f t="shared" si="2"/>
        <v/>
      </c>
      <c r="AS9" s="26" t="str">
        <f t="shared" si="2"/>
        <v/>
      </c>
      <c r="AT9" s="26" t="str">
        <f t="shared" si="2"/>
        <v/>
      </c>
      <c r="AU9" s="26" t="str">
        <f t="shared" si="2"/>
        <v/>
      </c>
      <c r="AV9" s="26" t="str">
        <f t="shared" si="2"/>
        <v/>
      </c>
      <c r="AW9" s="26" t="str">
        <f t="shared" si="2"/>
        <v/>
      </c>
      <c r="AX9" s="26" t="str">
        <f t="shared" si="2"/>
        <v/>
      </c>
      <c r="AY9" s="26" t="str">
        <f t="shared" si="2"/>
        <v/>
      </c>
    </row>
    <row r="10" spans="3:51" ht="21.95" customHeight="1" thickBot="1" x14ac:dyDescent="0.3">
      <c r="C10" s="23"/>
      <c r="D10" s="22"/>
      <c r="E10" s="182" t="s">
        <v>5</v>
      </c>
      <c r="F10" s="183"/>
      <c r="G10" s="184"/>
      <c r="H10" s="171"/>
      <c r="I10" s="171"/>
      <c r="K10" s="167"/>
      <c r="L10" s="12" t="str">
        <f>IF(AND(H10="",I10=""),"",SUM(IF(H10='H-Salden'!H10,1,0),IF(I10='H-Salden'!I10,1,0)))</f>
        <v/>
      </c>
      <c r="M10" s="9" t="str">
        <f>IF(N10="","","/")</f>
        <v>/</v>
      </c>
      <c r="N10" s="10">
        <v>2</v>
      </c>
      <c r="O10" s="167"/>
      <c r="P10" s="17"/>
      <c r="Q10" s="16"/>
      <c r="R10" s="16"/>
      <c r="S10" s="16"/>
      <c r="U10" s="18"/>
      <c r="V10" s="26" t="s">
        <v>9</v>
      </c>
      <c r="W10" s="26" t="str">
        <f t="shared" si="0"/>
        <v/>
      </c>
      <c r="X10" s="26" t="str">
        <f t="shared" si="0"/>
        <v/>
      </c>
      <c r="Y10" s="26" t="str">
        <f t="shared" si="0"/>
        <v/>
      </c>
      <c r="Z10" s="26" t="str">
        <f t="shared" si="0"/>
        <v/>
      </c>
      <c r="AA10" s="26" t="str">
        <f t="shared" si="0"/>
        <v/>
      </c>
      <c r="AB10" s="26" t="str">
        <f t="shared" si="0"/>
        <v/>
      </c>
      <c r="AC10" s="26" t="str">
        <f t="shared" si="0"/>
        <v/>
      </c>
      <c r="AD10" s="26" t="str">
        <f t="shared" si="0"/>
        <v/>
      </c>
      <c r="AE10" s="26" t="str">
        <f t="shared" si="0"/>
        <v/>
      </c>
      <c r="AF10" s="26" t="str">
        <f t="shared" si="0"/>
        <v/>
      </c>
      <c r="AG10" s="26" t="str">
        <f t="shared" si="1"/>
        <v/>
      </c>
      <c r="AH10" s="26" t="str">
        <f t="shared" si="1"/>
        <v/>
      </c>
      <c r="AI10" s="26" t="str">
        <f t="shared" si="1"/>
        <v/>
      </c>
      <c r="AJ10" s="26" t="str">
        <f t="shared" si="1"/>
        <v/>
      </c>
      <c r="AK10" s="26" t="str">
        <f t="shared" si="1"/>
        <v/>
      </c>
      <c r="AL10" s="26" t="str">
        <f t="shared" si="1"/>
        <v/>
      </c>
      <c r="AM10" s="26" t="str">
        <f t="shared" si="1"/>
        <v/>
      </c>
      <c r="AN10" s="26" t="str">
        <f t="shared" si="1"/>
        <v/>
      </c>
      <c r="AO10" s="26" t="str">
        <f t="shared" si="1"/>
        <v/>
      </c>
      <c r="AP10" s="26" t="str">
        <f t="shared" si="1"/>
        <v/>
      </c>
      <c r="AQ10" s="26" t="str">
        <f t="shared" si="2"/>
        <v/>
      </c>
      <c r="AR10" s="26" t="str">
        <f t="shared" si="2"/>
        <v/>
      </c>
      <c r="AS10" s="26" t="str">
        <f t="shared" si="2"/>
        <v/>
      </c>
      <c r="AT10" s="26" t="str">
        <f t="shared" si="2"/>
        <v/>
      </c>
      <c r="AU10" s="26" t="str">
        <f t="shared" si="2"/>
        <v/>
      </c>
      <c r="AV10" s="26" t="str">
        <f t="shared" si="2"/>
        <v/>
      </c>
      <c r="AW10" s="26" t="str">
        <f t="shared" si="2"/>
        <v/>
      </c>
      <c r="AX10" s="26" t="str">
        <f t="shared" si="2"/>
        <v/>
      </c>
      <c r="AY10" s="26" t="str">
        <f t="shared" si="2"/>
        <v/>
      </c>
    </row>
    <row r="11" spans="3:51" ht="14.1" customHeight="1" thickTop="1" x14ac:dyDescent="0.25">
      <c r="C11" s="40"/>
      <c r="D11" s="40"/>
      <c r="E11" s="40"/>
      <c r="F11" s="40"/>
      <c r="G11" s="40"/>
      <c r="H11" s="40"/>
      <c r="I11" s="40"/>
      <c r="K11" s="167"/>
      <c r="L11" s="161"/>
      <c r="M11" s="161"/>
      <c r="N11" s="161"/>
      <c r="O11" s="167"/>
      <c r="P11" s="17"/>
      <c r="Q11" s="16"/>
      <c r="R11" s="16"/>
      <c r="S11" s="16"/>
      <c r="U11" s="18"/>
      <c r="V11" s="26" t="s">
        <v>9</v>
      </c>
      <c r="W11" s="26" t="str">
        <f t="shared" si="0"/>
        <v/>
      </c>
      <c r="X11" s="26" t="str">
        <f t="shared" si="0"/>
        <v/>
      </c>
      <c r="Y11" s="26" t="str">
        <f t="shared" si="0"/>
        <v/>
      </c>
      <c r="Z11" s="26" t="str">
        <f t="shared" si="0"/>
        <v/>
      </c>
      <c r="AA11" s="26" t="str">
        <f t="shared" si="0"/>
        <v/>
      </c>
      <c r="AB11" s="26" t="str">
        <f t="shared" si="0"/>
        <v/>
      </c>
      <c r="AC11" s="26" t="str">
        <f t="shared" si="0"/>
        <v/>
      </c>
      <c r="AD11" s="26" t="str">
        <f t="shared" si="0"/>
        <v/>
      </c>
      <c r="AE11" s="26" t="str">
        <f t="shared" si="0"/>
        <v/>
      </c>
      <c r="AF11" s="26" t="str">
        <f t="shared" si="0"/>
        <v/>
      </c>
      <c r="AG11" s="26" t="str">
        <f t="shared" si="1"/>
        <v/>
      </c>
      <c r="AH11" s="26" t="str">
        <f t="shared" si="1"/>
        <v/>
      </c>
      <c r="AI11" s="26" t="str">
        <f t="shared" si="1"/>
        <v/>
      </c>
      <c r="AJ11" s="26" t="str">
        <f t="shared" si="1"/>
        <v/>
      </c>
      <c r="AK11" s="26" t="str">
        <f t="shared" si="1"/>
        <v/>
      </c>
      <c r="AL11" s="26" t="str">
        <f t="shared" si="1"/>
        <v/>
      </c>
      <c r="AM11" s="26" t="str">
        <f t="shared" si="1"/>
        <v/>
      </c>
      <c r="AN11" s="26" t="str">
        <f t="shared" si="1"/>
        <v/>
      </c>
      <c r="AO11" s="26" t="str">
        <f t="shared" si="1"/>
        <v/>
      </c>
      <c r="AP11" s="26" t="str">
        <f t="shared" si="1"/>
        <v/>
      </c>
      <c r="AQ11" s="26" t="str">
        <f t="shared" si="2"/>
        <v/>
      </c>
      <c r="AR11" s="26" t="str">
        <f t="shared" si="2"/>
        <v/>
      </c>
      <c r="AS11" s="26" t="str">
        <f t="shared" si="2"/>
        <v/>
      </c>
      <c r="AT11" s="26" t="str">
        <f t="shared" si="2"/>
        <v/>
      </c>
      <c r="AU11" s="26" t="str">
        <f t="shared" si="2"/>
        <v/>
      </c>
      <c r="AV11" s="26" t="str">
        <f t="shared" si="2"/>
        <v/>
      </c>
      <c r="AW11" s="26" t="str">
        <f t="shared" si="2"/>
        <v/>
      </c>
      <c r="AX11" s="26" t="str">
        <f t="shared" si="2"/>
        <v/>
      </c>
      <c r="AY11" s="26" t="str">
        <f t="shared" si="2"/>
        <v/>
      </c>
    </row>
    <row r="12" spans="3:51" ht="21.95" customHeight="1" x14ac:dyDescent="0.25">
      <c r="C12" s="153" t="s">
        <v>109</v>
      </c>
      <c r="D12" s="5"/>
      <c r="E12" s="40"/>
      <c r="F12" s="40"/>
      <c r="G12" s="40"/>
      <c r="H12" s="40"/>
      <c r="I12" s="40"/>
      <c r="K12" s="167"/>
      <c r="L12" s="161"/>
      <c r="M12" s="161"/>
      <c r="N12" s="161"/>
      <c r="O12" s="167"/>
      <c r="P12" s="17"/>
      <c r="Q12" s="16"/>
      <c r="R12" s="16"/>
      <c r="S12" s="16"/>
      <c r="U12" s="18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</row>
    <row r="13" spans="3:51" ht="21.95" customHeight="1" x14ac:dyDescent="0.25">
      <c r="C13" s="169"/>
      <c r="D13" s="7" t="s">
        <v>3</v>
      </c>
      <c r="E13" s="40"/>
      <c r="F13" s="40"/>
      <c r="G13" s="40"/>
      <c r="H13" s="40"/>
      <c r="I13" s="40"/>
      <c r="K13" s="167"/>
      <c r="L13" s="12" t="str">
        <f>IF(AND(C13="",C15=""),"",IF(AND(C13&lt;&gt;"",C15&lt;&gt;""),0,IF(SUM(H9:I9)=0,"",SUM(IF(V13="",0,IF(V13='H-Salden'!V13,0.5,0)),IF(W13="",0,IF(W13='H-Salden'!W13,0.5,0)),IF(X13="",0,IF(X13='H-Salden'!X13,0.5,0)),IF(Y13="",0,IF(Y13='H-Salden'!Y13,0.5,0))))))</f>
        <v/>
      </c>
      <c r="M13" s="9" t="str">
        <f>IF(N13="","","/")</f>
        <v>/</v>
      </c>
      <c r="N13" s="10">
        <f>IF(SUM('H-Salden'!H9:I9)=0,"",1)</f>
        <v>1</v>
      </c>
      <c r="O13" s="167"/>
      <c r="P13" s="17"/>
      <c r="Q13" s="16"/>
      <c r="R13" s="16"/>
      <c r="S13" s="16"/>
      <c r="U13" s="18"/>
      <c r="V13" s="13">
        <f>C13</f>
        <v>0</v>
      </c>
      <c r="W13" s="13">
        <f>C15</f>
        <v>0</v>
      </c>
      <c r="X13" s="14"/>
      <c r="Y13" s="14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</row>
    <row r="14" spans="3:51" ht="8.1" customHeight="1" x14ac:dyDescent="0.25">
      <c r="C14" s="6"/>
      <c r="D14" s="7"/>
      <c r="E14" s="40"/>
      <c r="F14" s="40"/>
      <c r="G14" s="40"/>
      <c r="H14" s="40"/>
      <c r="I14" s="40"/>
      <c r="K14" s="167"/>
      <c r="L14" s="161"/>
      <c r="M14" s="161"/>
      <c r="N14" s="161"/>
      <c r="O14" s="167"/>
      <c r="P14" s="17"/>
      <c r="Q14" s="16"/>
      <c r="R14" s="16"/>
      <c r="S14" s="16"/>
      <c r="U14" s="18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</row>
    <row r="15" spans="3:51" ht="21.95" customHeight="1" x14ac:dyDescent="0.25">
      <c r="C15" s="11"/>
      <c r="D15" s="7" t="s">
        <v>4</v>
      </c>
      <c r="E15" s="40"/>
      <c r="F15" s="40"/>
      <c r="G15" s="40"/>
      <c r="H15" s="40"/>
      <c r="I15" s="40"/>
      <c r="K15" s="167"/>
      <c r="L15" s="161"/>
      <c r="M15" s="161"/>
      <c r="N15" s="161"/>
      <c r="O15" s="167"/>
      <c r="P15" s="17"/>
      <c r="Q15" s="16"/>
      <c r="R15" s="16"/>
      <c r="S15" s="16"/>
      <c r="U15" s="18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</row>
    <row r="16" spans="3:51" ht="14.1" customHeight="1" x14ac:dyDescent="0.25">
      <c r="C16" s="8"/>
      <c r="D16" s="5"/>
      <c r="E16" s="40"/>
      <c r="F16" s="40"/>
      <c r="G16" s="40"/>
      <c r="H16" s="40"/>
      <c r="I16" s="40"/>
      <c r="K16" s="167"/>
      <c r="L16" s="161"/>
      <c r="M16" s="161"/>
      <c r="N16" s="161"/>
      <c r="O16" s="167"/>
      <c r="P16" s="17"/>
      <c r="Q16" s="16"/>
      <c r="R16" s="16"/>
      <c r="S16" s="16"/>
      <c r="U16" s="18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</row>
    <row r="17" spans="2:51" s="156" customFormat="1" ht="21.95" customHeight="1" x14ac:dyDescent="0.25">
      <c r="C17" s="153" t="s">
        <v>137</v>
      </c>
      <c r="D17" s="5"/>
      <c r="E17" s="40"/>
      <c r="F17" s="40"/>
      <c r="G17" s="40"/>
      <c r="H17" s="40"/>
      <c r="I17" s="40"/>
      <c r="J17"/>
      <c r="K17" s="167"/>
      <c r="L17" s="161"/>
      <c r="M17" s="161"/>
      <c r="N17" s="161"/>
      <c r="O17" s="167"/>
      <c r="P17" s="17"/>
      <c r="Q17" s="16"/>
      <c r="R17" s="16"/>
      <c r="S17" s="16"/>
      <c r="U17" s="18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</row>
    <row r="18" spans="2:51" s="156" customFormat="1" ht="21.95" customHeight="1" x14ac:dyDescent="0.25">
      <c r="B18" s="150"/>
      <c r="C18" s="173"/>
      <c r="D18" s="173"/>
      <c r="E18" s="173"/>
      <c r="F18" s="173"/>
      <c r="G18" s="173"/>
      <c r="H18" s="173"/>
      <c r="I18" s="40"/>
      <c r="J18"/>
      <c r="K18" s="167"/>
      <c r="L18" s="12" t="str">
        <f>IF(C18="","",IF(SUM(H9:I9)=0,"",IF(V18='H-Salden'!V18,1,0)))</f>
        <v/>
      </c>
      <c r="M18" s="9" t="str">
        <f>IF(N18="","","/")</f>
        <v>/</v>
      </c>
      <c r="N18" s="10">
        <f>IF(SUM('H-Salden'!H9:I9)=0,"",1)</f>
        <v>1</v>
      </c>
      <c r="O18" s="167"/>
      <c r="P18" s="17"/>
      <c r="Q18" s="16"/>
      <c r="R18" s="16"/>
      <c r="S18" s="16"/>
      <c r="U18" s="18"/>
      <c r="V18" s="13">
        <f>C18</f>
        <v>0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</row>
    <row r="19" spans="2:51" s="161" customFormat="1" ht="14.1" customHeight="1" x14ac:dyDescent="0.25">
      <c r="C19" s="8"/>
      <c r="D19" s="5"/>
      <c r="E19" s="40"/>
      <c r="F19" s="40"/>
      <c r="G19" s="40"/>
      <c r="H19" s="40"/>
      <c r="I19" s="40"/>
      <c r="J19"/>
      <c r="K19" s="167"/>
      <c r="O19" s="167"/>
      <c r="P19" s="17"/>
      <c r="Q19" s="16"/>
      <c r="R19" s="16"/>
      <c r="S19" s="16"/>
      <c r="U19" s="18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</row>
    <row r="20" spans="2:51" s="156" customFormat="1" ht="21.95" customHeight="1" x14ac:dyDescent="0.25">
      <c r="C20" s="153" t="s">
        <v>138</v>
      </c>
      <c r="D20" s="40"/>
      <c r="E20" s="40"/>
      <c r="F20" s="40"/>
      <c r="G20" s="40"/>
      <c r="H20" s="40"/>
      <c r="I20" s="40"/>
      <c r="J20"/>
      <c r="K20" s="167"/>
      <c r="L20" s="161"/>
      <c r="M20" s="161"/>
      <c r="N20" s="161"/>
      <c r="O20" s="167"/>
      <c r="P20" s="17"/>
      <c r="Q20" s="16"/>
      <c r="R20" s="16"/>
      <c r="S20" s="16"/>
      <c r="U20" s="18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</row>
    <row r="21" spans="2:51" s="156" customFormat="1" ht="21.95" customHeight="1" x14ac:dyDescent="0.25">
      <c r="B21" s="150"/>
      <c r="C21" s="173"/>
      <c r="D21" s="173"/>
      <c r="E21" s="173"/>
      <c r="F21" s="160" t="s">
        <v>1</v>
      </c>
      <c r="G21" s="173"/>
      <c r="H21" s="173"/>
      <c r="I21" s="173"/>
      <c r="J21"/>
      <c r="K21" s="167"/>
      <c r="L21" s="12" t="str">
        <f>IF(AND(C21="",G21=""),"",IF(SUM(H9:I9)=0,"",SUM(IF(V21="",0,IF(V21='H-Salden'!V21,1,0)),IF(W21="",0,IF(W21='H-Salden'!W21,1,0)),IF(X21="",0,IF(X21='H-Salden'!X21,1,0)),IF(Y21="",0,IF(Y21='H-Salden'!Y21,1,0)))))</f>
        <v/>
      </c>
      <c r="M21" s="9" t="str">
        <f>IF(N21="","","/")</f>
        <v>/</v>
      </c>
      <c r="N21" s="10">
        <f>IF(SUM('H-Salden'!H9:I9)=0,"",2)</f>
        <v>2</v>
      </c>
      <c r="O21" s="167"/>
      <c r="P21" s="17"/>
      <c r="Q21" s="16"/>
      <c r="R21" s="16"/>
      <c r="S21" s="16"/>
      <c r="U21" s="18"/>
      <c r="V21" s="13">
        <f>C21</f>
        <v>0</v>
      </c>
      <c r="W21" s="13">
        <f>G21</f>
        <v>0</v>
      </c>
      <c r="X21" s="14"/>
      <c r="Y21" s="14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</row>
    <row r="22" spans="2:51" s="156" customFormat="1" ht="21.95" customHeight="1" x14ac:dyDescent="0.25">
      <c r="C22" s="40"/>
      <c r="D22" s="40"/>
      <c r="E22" s="40"/>
      <c r="F22" s="40"/>
      <c r="G22" s="40"/>
      <c r="H22" s="40"/>
      <c r="I22" s="40"/>
      <c r="J22"/>
      <c r="K22" s="167"/>
      <c r="O22" s="167"/>
      <c r="P22" s="17"/>
      <c r="Q22" s="16"/>
      <c r="R22" s="16"/>
      <c r="S22" s="16"/>
      <c r="U22" s="18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</row>
    <row r="23" spans="2:51" ht="21.95" customHeight="1" x14ac:dyDescent="0.25">
      <c r="C23" s="152" t="s">
        <v>113</v>
      </c>
      <c r="D23" s="40"/>
      <c r="E23" s="40"/>
      <c r="F23" s="40"/>
      <c r="G23" s="40"/>
      <c r="H23" s="40"/>
      <c r="I23" s="40"/>
      <c r="K23" s="167"/>
      <c r="O23" s="167"/>
      <c r="P23" s="17"/>
      <c r="Q23" s="16"/>
      <c r="R23" s="16"/>
      <c r="S23" s="16"/>
      <c r="U23" s="18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</row>
    <row r="24" spans="2:51" ht="21.95" customHeight="1" x14ac:dyDescent="0.25">
      <c r="C24" s="81"/>
      <c r="D24" s="80"/>
      <c r="E24" s="207" t="s">
        <v>84</v>
      </c>
      <c r="F24" s="207"/>
      <c r="G24" s="207"/>
      <c r="H24" s="79" t="s">
        <v>20</v>
      </c>
      <c r="I24" s="78" t="s">
        <v>83</v>
      </c>
      <c r="K24" s="167"/>
      <c r="O24" s="167"/>
      <c r="P24" s="17"/>
      <c r="Q24" s="16"/>
      <c r="R24" s="16"/>
      <c r="S24" s="16"/>
      <c r="U24" s="18"/>
      <c r="V24" s="26" t="s">
        <v>9</v>
      </c>
      <c r="W24" s="26" t="str">
        <f t="shared" ref="W24:AF30" si="3">IF($V24="","",ROUND($V24*W$6,0))</f>
        <v/>
      </c>
      <c r="X24" s="26" t="str">
        <f t="shared" si="3"/>
        <v/>
      </c>
      <c r="Y24" s="26" t="str">
        <f t="shared" si="3"/>
        <v/>
      </c>
      <c r="Z24" s="26" t="str">
        <f t="shared" si="3"/>
        <v/>
      </c>
      <c r="AA24" s="26" t="str">
        <f t="shared" si="3"/>
        <v/>
      </c>
      <c r="AB24" s="26" t="str">
        <f t="shared" si="3"/>
        <v/>
      </c>
      <c r="AC24" s="26" t="str">
        <f t="shared" si="3"/>
        <v/>
      </c>
      <c r="AD24" s="26" t="str">
        <f t="shared" si="3"/>
        <v/>
      </c>
      <c r="AE24" s="26" t="str">
        <f t="shared" si="3"/>
        <v/>
      </c>
      <c r="AF24" s="26" t="str">
        <f t="shared" si="3"/>
        <v/>
      </c>
      <c r="AG24" s="26" t="str">
        <f t="shared" ref="AG24:AP30" si="4">IF($V24="","",ROUND($V24*AG$6,0))</f>
        <v/>
      </c>
      <c r="AH24" s="26" t="str">
        <f t="shared" si="4"/>
        <v/>
      </c>
      <c r="AI24" s="26" t="str">
        <f t="shared" si="4"/>
        <v/>
      </c>
      <c r="AJ24" s="26" t="str">
        <f t="shared" si="4"/>
        <v/>
      </c>
      <c r="AK24" s="26" t="str">
        <f t="shared" si="4"/>
        <v/>
      </c>
      <c r="AL24" s="26" t="str">
        <f t="shared" si="4"/>
        <v/>
      </c>
      <c r="AM24" s="26" t="str">
        <f t="shared" si="4"/>
        <v/>
      </c>
      <c r="AN24" s="26" t="str">
        <f t="shared" si="4"/>
        <v/>
      </c>
      <c r="AO24" s="26" t="str">
        <f t="shared" si="4"/>
        <v/>
      </c>
      <c r="AP24" s="26" t="str">
        <f t="shared" si="4"/>
        <v/>
      </c>
      <c r="AQ24" s="26" t="str">
        <f t="shared" ref="AQ24:AY30" si="5">IF($V24="","",ROUND($V24*AQ$6,0))</f>
        <v/>
      </c>
      <c r="AR24" s="26" t="str">
        <f t="shared" si="5"/>
        <v/>
      </c>
      <c r="AS24" s="26" t="str">
        <f t="shared" si="5"/>
        <v/>
      </c>
      <c r="AT24" s="26" t="str">
        <f t="shared" si="5"/>
        <v/>
      </c>
      <c r="AU24" s="26" t="str">
        <f t="shared" si="5"/>
        <v/>
      </c>
      <c r="AV24" s="26" t="str">
        <f t="shared" si="5"/>
        <v/>
      </c>
      <c r="AW24" s="26" t="str">
        <f t="shared" si="5"/>
        <v/>
      </c>
      <c r="AX24" s="26" t="str">
        <f t="shared" si="5"/>
        <v/>
      </c>
      <c r="AY24" s="26" t="str">
        <f t="shared" si="5"/>
        <v/>
      </c>
    </row>
    <row r="25" spans="2:51" ht="21.95" customHeight="1" x14ac:dyDescent="0.25">
      <c r="C25" s="76" t="s">
        <v>18</v>
      </c>
      <c r="D25" s="77" t="s">
        <v>17</v>
      </c>
      <c r="E25" s="204" t="s">
        <v>16</v>
      </c>
      <c r="F25" s="205"/>
      <c r="G25" s="206"/>
      <c r="H25" s="75" t="s">
        <v>15</v>
      </c>
      <c r="I25" s="75" t="s">
        <v>14</v>
      </c>
      <c r="K25" s="167"/>
      <c r="O25" s="167"/>
      <c r="P25" s="17"/>
      <c r="Q25" s="16"/>
      <c r="R25" s="16"/>
      <c r="S25" s="16"/>
      <c r="U25" s="18"/>
      <c r="V25" s="26" t="s">
        <v>9</v>
      </c>
      <c r="W25" s="26" t="str">
        <f t="shared" si="3"/>
        <v/>
      </c>
      <c r="X25" s="26" t="str">
        <f t="shared" si="3"/>
        <v/>
      </c>
      <c r="Y25" s="26" t="str">
        <f t="shared" si="3"/>
        <v/>
      </c>
      <c r="Z25" s="26" t="str">
        <f t="shared" si="3"/>
        <v/>
      </c>
      <c r="AA25" s="26" t="str">
        <f t="shared" si="3"/>
        <v/>
      </c>
      <c r="AB25" s="26" t="str">
        <f t="shared" si="3"/>
        <v/>
      </c>
      <c r="AC25" s="26" t="str">
        <f t="shared" si="3"/>
        <v/>
      </c>
      <c r="AD25" s="26" t="str">
        <f t="shared" si="3"/>
        <v/>
      </c>
      <c r="AE25" s="26" t="str">
        <f t="shared" si="3"/>
        <v/>
      </c>
      <c r="AF25" s="26" t="str">
        <f t="shared" si="3"/>
        <v/>
      </c>
      <c r="AG25" s="26" t="str">
        <f t="shared" si="4"/>
        <v/>
      </c>
      <c r="AH25" s="26" t="str">
        <f t="shared" si="4"/>
        <v/>
      </c>
      <c r="AI25" s="26" t="str">
        <f t="shared" si="4"/>
        <v/>
      </c>
      <c r="AJ25" s="26" t="str">
        <f t="shared" si="4"/>
        <v/>
      </c>
      <c r="AK25" s="26" t="str">
        <f t="shared" si="4"/>
        <v/>
      </c>
      <c r="AL25" s="26" t="str">
        <f t="shared" si="4"/>
        <v/>
      </c>
      <c r="AM25" s="26" t="str">
        <f t="shared" si="4"/>
        <v/>
      </c>
      <c r="AN25" s="26" t="str">
        <f t="shared" si="4"/>
        <v/>
      </c>
      <c r="AO25" s="26" t="str">
        <f t="shared" si="4"/>
        <v/>
      </c>
      <c r="AP25" s="26" t="str">
        <f t="shared" si="4"/>
        <v/>
      </c>
      <c r="AQ25" s="26" t="str">
        <f t="shared" si="5"/>
        <v/>
      </c>
      <c r="AR25" s="26" t="str">
        <f t="shared" si="5"/>
        <v/>
      </c>
      <c r="AS25" s="26" t="str">
        <f t="shared" si="5"/>
        <v/>
      </c>
      <c r="AT25" s="26" t="str">
        <f t="shared" si="5"/>
        <v/>
      </c>
      <c r="AU25" s="26" t="str">
        <f t="shared" si="5"/>
        <v/>
      </c>
      <c r="AV25" s="26" t="str">
        <f t="shared" si="5"/>
        <v/>
      </c>
      <c r="AW25" s="26" t="str">
        <f t="shared" si="5"/>
        <v/>
      </c>
      <c r="AX25" s="26" t="str">
        <f t="shared" si="5"/>
        <v/>
      </c>
      <c r="AY25" s="26" t="str">
        <f t="shared" si="5"/>
        <v/>
      </c>
    </row>
    <row r="26" spans="2:51" ht="21.95" customHeight="1" x14ac:dyDescent="0.25">
      <c r="C26" s="32" t="s">
        <v>35</v>
      </c>
      <c r="D26" s="31" t="s">
        <v>34</v>
      </c>
      <c r="E26" s="191" t="s">
        <v>33</v>
      </c>
      <c r="F26" s="192"/>
      <c r="G26" s="193"/>
      <c r="H26" s="41"/>
      <c r="I26" s="27">
        <f>IF(OR($O$1="",E26="",TYPE(VLOOKUP(E26,DB,$O$1+1,0))=16),"",VLOOKUP(E26,DB,$O$1+1,0))</f>
        <v>8247</v>
      </c>
      <c r="K26" s="167"/>
      <c r="O26" s="167"/>
      <c r="P26" s="17"/>
      <c r="Q26" s="16"/>
      <c r="R26" s="16"/>
      <c r="S26" s="16"/>
      <c r="U26" s="18" t="str">
        <f>E26</f>
        <v>AB Darlehen</v>
      </c>
      <c r="V26" s="26">
        <v>9265.7999999999993</v>
      </c>
      <c r="W26" s="26">
        <f t="shared" si="3"/>
        <v>7969</v>
      </c>
      <c r="X26" s="26">
        <f t="shared" si="3"/>
        <v>8525</v>
      </c>
      <c r="Y26" s="26">
        <f t="shared" si="3"/>
        <v>8247</v>
      </c>
      <c r="Z26" s="26">
        <f t="shared" si="3"/>
        <v>9451</v>
      </c>
      <c r="AA26" s="26">
        <f t="shared" si="3"/>
        <v>10100</v>
      </c>
      <c r="AB26" s="26">
        <f t="shared" si="3"/>
        <v>10748</v>
      </c>
      <c r="AC26" s="26">
        <f t="shared" si="3"/>
        <v>9729</v>
      </c>
      <c r="AD26" s="26">
        <f t="shared" si="3"/>
        <v>8710</v>
      </c>
      <c r="AE26" s="26">
        <f t="shared" si="3"/>
        <v>8803</v>
      </c>
      <c r="AF26" s="26">
        <f t="shared" si="3"/>
        <v>7042</v>
      </c>
      <c r="AG26" s="26">
        <f t="shared" si="4"/>
        <v>9544</v>
      </c>
      <c r="AH26" s="26">
        <f t="shared" si="4"/>
        <v>10378</v>
      </c>
      <c r="AI26" s="26">
        <f t="shared" si="4"/>
        <v>11212</v>
      </c>
      <c r="AJ26" s="26">
        <f t="shared" si="4"/>
        <v>10007</v>
      </c>
      <c r="AK26" s="26">
        <f t="shared" si="4"/>
        <v>8617</v>
      </c>
      <c r="AL26" s="26">
        <f t="shared" si="4"/>
        <v>7691</v>
      </c>
      <c r="AM26" s="26">
        <f t="shared" si="4"/>
        <v>8432</v>
      </c>
      <c r="AN26" s="26">
        <f t="shared" si="4"/>
        <v>9636</v>
      </c>
      <c r="AO26" s="26">
        <f t="shared" si="4"/>
        <v>10285</v>
      </c>
      <c r="AP26" s="26">
        <f t="shared" si="4"/>
        <v>7227</v>
      </c>
      <c r="AQ26" s="26">
        <f t="shared" si="5"/>
        <v>10100</v>
      </c>
      <c r="AR26" s="26">
        <f t="shared" si="5"/>
        <v>7969</v>
      </c>
      <c r="AS26" s="26">
        <f t="shared" si="5"/>
        <v>7783</v>
      </c>
      <c r="AT26" s="26">
        <f t="shared" si="5"/>
        <v>10470</v>
      </c>
      <c r="AU26" s="26">
        <f t="shared" si="5"/>
        <v>8247</v>
      </c>
      <c r="AV26" s="26">
        <f t="shared" si="5"/>
        <v>10378</v>
      </c>
      <c r="AW26" s="26">
        <f t="shared" si="5"/>
        <v>10841</v>
      </c>
      <c r="AX26" s="26">
        <f t="shared" si="5"/>
        <v>8710</v>
      </c>
      <c r="AY26" s="26">
        <f t="shared" si="5"/>
        <v>10656</v>
      </c>
    </row>
    <row r="27" spans="2:51" ht="21.95" customHeight="1" x14ac:dyDescent="0.25">
      <c r="C27" s="30" t="s">
        <v>82</v>
      </c>
      <c r="D27" s="29" t="s">
        <v>81</v>
      </c>
      <c r="E27" s="194" t="s">
        <v>80</v>
      </c>
      <c r="F27" s="195"/>
      <c r="G27" s="196"/>
      <c r="H27" s="28">
        <f>IF(OR($O$1="",E27="",TYPE(VLOOKUP(E27,DB,$O$1+1,0))=16),"",VLOOKUP(E27,DB,$O$1+1,0))</f>
        <v>1187</v>
      </c>
      <c r="I27" s="28"/>
      <c r="K27" s="167"/>
      <c r="O27" s="167"/>
      <c r="P27" s="17"/>
      <c r="Q27" s="16"/>
      <c r="R27" s="16"/>
      <c r="S27" s="16"/>
      <c r="U27" s="18" t="str">
        <f>E27</f>
        <v xml:space="preserve">Darl.: Tilgung </v>
      </c>
      <c r="V27" s="26">
        <v>1334.2</v>
      </c>
      <c r="W27" s="26">
        <f t="shared" si="3"/>
        <v>1147</v>
      </c>
      <c r="X27" s="26">
        <f t="shared" si="3"/>
        <v>1227</v>
      </c>
      <c r="Y27" s="26">
        <f t="shared" si="3"/>
        <v>1187</v>
      </c>
      <c r="Z27" s="26">
        <f t="shared" si="3"/>
        <v>1361</v>
      </c>
      <c r="AA27" s="26">
        <f t="shared" si="3"/>
        <v>1454</v>
      </c>
      <c r="AB27" s="26">
        <f t="shared" si="3"/>
        <v>1548</v>
      </c>
      <c r="AC27" s="26">
        <f t="shared" si="3"/>
        <v>1401</v>
      </c>
      <c r="AD27" s="26">
        <f t="shared" si="3"/>
        <v>1254</v>
      </c>
      <c r="AE27" s="26">
        <f t="shared" si="3"/>
        <v>1267</v>
      </c>
      <c r="AF27" s="26">
        <f t="shared" si="3"/>
        <v>1014</v>
      </c>
      <c r="AG27" s="26">
        <f t="shared" si="4"/>
        <v>1374</v>
      </c>
      <c r="AH27" s="26">
        <f t="shared" si="4"/>
        <v>1494</v>
      </c>
      <c r="AI27" s="26">
        <f t="shared" si="4"/>
        <v>1614</v>
      </c>
      <c r="AJ27" s="26">
        <f t="shared" si="4"/>
        <v>1441</v>
      </c>
      <c r="AK27" s="26">
        <f t="shared" si="4"/>
        <v>1241</v>
      </c>
      <c r="AL27" s="26">
        <f t="shared" si="4"/>
        <v>1107</v>
      </c>
      <c r="AM27" s="26">
        <f t="shared" si="4"/>
        <v>1214</v>
      </c>
      <c r="AN27" s="26">
        <f t="shared" si="4"/>
        <v>1388</v>
      </c>
      <c r="AO27" s="26">
        <f t="shared" si="4"/>
        <v>1481</v>
      </c>
      <c r="AP27" s="26">
        <f t="shared" si="4"/>
        <v>1041</v>
      </c>
      <c r="AQ27" s="26">
        <f t="shared" si="5"/>
        <v>1454</v>
      </c>
      <c r="AR27" s="26">
        <f t="shared" si="5"/>
        <v>1147</v>
      </c>
      <c r="AS27" s="26">
        <f t="shared" si="5"/>
        <v>1121</v>
      </c>
      <c r="AT27" s="26">
        <f t="shared" si="5"/>
        <v>1508</v>
      </c>
      <c r="AU27" s="26">
        <f t="shared" si="5"/>
        <v>1187</v>
      </c>
      <c r="AV27" s="26">
        <f t="shared" si="5"/>
        <v>1494</v>
      </c>
      <c r="AW27" s="26">
        <f t="shared" si="5"/>
        <v>1561</v>
      </c>
      <c r="AX27" s="26">
        <f t="shared" si="5"/>
        <v>1254</v>
      </c>
      <c r="AY27" s="26">
        <f t="shared" si="5"/>
        <v>1534</v>
      </c>
    </row>
    <row r="28" spans="2:51" ht="21.95" customHeight="1" x14ac:dyDescent="0.25">
      <c r="C28" s="25" t="s">
        <v>8</v>
      </c>
      <c r="D28" s="24" t="s">
        <v>7</v>
      </c>
      <c r="E28" s="174" t="s">
        <v>6</v>
      </c>
      <c r="F28" s="175"/>
      <c r="G28" s="176"/>
      <c r="H28" s="170"/>
      <c r="I28" s="170"/>
      <c r="K28" s="167"/>
      <c r="L28" s="12" t="str">
        <f>IF(SUM(H28:I28)=0,"",IF(SUM(H28:I28)=SUM('H-Salden'!H111:I111),1,0))</f>
        <v/>
      </c>
      <c r="M28" s="9" t="str">
        <f>IF(N28="","","/")</f>
        <v>/</v>
      </c>
      <c r="N28" s="10">
        <f>IF(SUM('H-Salden'!H111:I111)=0,"",1)</f>
        <v>1</v>
      </c>
      <c r="O28" s="167"/>
      <c r="P28" s="17"/>
      <c r="Q28" s="16"/>
      <c r="R28" s="16"/>
      <c r="S28" s="16"/>
      <c r="U28" s="18"/>
      <c r="V28" s="26" t="s">
        <v>9</v>
      </c>
      <c r="W28" s="26" t="str">
        <f t="shared" si="3"/>
        <v/>
      </c>
      <c r="X28" s="26" t="str">
        <f t="shared" si="3"/>
        <v/>
      </c>
      <c r="Y28" s="26" t="str">
        <f t="shared" si="3"/>
        <v/>
      </c>
      <c r="Z28" s="26" t="str">
        <f t="shared" si="3"/>
        <v/>
      </c>
      <c r="AA28" s="26" t="str">
        <f t="shared" si="3"/>
        <v/>
      </c>
      <c r="AB28" s="26" t="str">
        <f t="shared" si="3"/>
        <v/>
      </c>
      <c r="AC28" s="26" t="str">
        <f t="shared" si="3"/>
        <v/>
      </c>
      <c r="AD28" s="26" t="str">
        <f t="shared" si="3"/>
        <v/>
      </c>
      <c r="AE28" s="26" t="str">
        <f t="shared" si="3"/>
        <v/>
      </c>
      <c r="AF28" s="26" t="str">
        <f t="shared" si="3"/>
        <v/>
      </c>
      <c r="AG28" s="26" t="str">
        <f t="shared" si="4"/>
        <v/>
      </c>
      <c r="AH28" s="26" t="str">
        <f t="shared" si="4"/>
        <v/>
      </c>
      <c r="AI28" s="26" t="str">
        <f t="shared" si="4"/>
        <v/>
      </c>
      <c r="AJ28" s="26" t="str">
        <f t="shared" si="4"/>
        <v/>
      </c>
      <c r="AK28" s="26" t="str">
        <f t="shared" si="4"/>
        <v/>
      </c>
      <c r="AL28" s="26" t="str">
        <f t="shared" si="4"/>
        <v/>
      </c>
      <c r="AM28" s="26" t="str">
        <f t="shared" si="4"/>
        <v/>
      </c>
      <c r="AN28" s="26" t="str">
        <f t="shared" si="4"/>
        <v/>
      </c>
      <c r="AO28" s="26" t="str">
        <f t="shared" si="4"/>
        <v/>
      </c>
      <c r="AP28" s="26" t="str">
        <f t="shared" si="4"/>
        <v/>
      </c>
      <c r="AQ28" s="26" t="str">
        <f t="shared" si="5"/>
        <v/>
      </c>
      <c r="AR28" s="26" t="str">
        <f t="shared" si="5"/>
        <v/>
      </c>
      <c r="AS28" s="26" t="str">
        <f t="shared" si="5"/>
        <v/>
      </c>
      <c r="AT28" s="26" t="str">
        <f t="shared" si="5"/>
        <v/>
      </c>
      <c r="AU28" s="26" t="str">
        <f t="shared" si="5"/>
        <v/>
      </c>
      <c r="AV28" s="26" t="str">
        <f t="shared" si="5"/>
        <v/>
      </c>
      <c r="AW28" s="26" t="str">
        <f t="shared" si="5"/>
        <v/>
      </c>
      <c r="AX28" s="26" t="str">
        <f t="shared" si="5"/>
        <v/>
      </c>
      <c r="AY28" s="26" t="str">
        <f t="shared" si="5"/>
        <v/>
      </c>
    </row>
    <row r="29" spans="2:51" ht="21.95" customHeight="1" thickBot="1" x14ac:dyDescent="0.3">
      <c r="C29" s="23"/>
      <c r="D29" s="22"/>
      <c r="E29" s="182" t="s">
        <v>5</v>
      </c>
      <c r="F29" s="183"/>
      <c r="G29" s="184"/>
      <c r="H29" s="171"/>
      <c r="I29" s="171"/>
      <c r="K29" s="167"/>
      <c r="L29" s="12" t="str">
        <f>IF(AND(H29="",I29=""),"",SUM(IF(H29='H-Salden'!H112,1,0),IF(I29='H-Salden'!I112,1,0)))</f>
        <v/>
      </c>
      <c r="M29" s="9" t="str">
        <f>IF(N29="","","/")</f>
        <v>/</v>
      </c>
      <c r="N29" s="10">
        <v>2</v>
      </c>
      <c r="O29" s="167"/>
      <c r="P29" s="17"/>
      <c r="Q29" s="16"/>
      <c r="R29" s="16"/>
      <c r="S29" s="16"/>
      <c r="U29" s="18"/>
      <c r="V29" s="26" t="s">
        <v>9</v>
      </c>
      <c r="W29" s="26" t="str">
        <f t="shared" si="3"/>
        <v/>
      </c>
      <c r="X29" s="26" t="str">
        <f t="shared" si="3"/>
        <v/>
      </c>
      <c r="Y29" s="26" t="str">
        <f t="shared" si="3"/>
        <v/>
      </c>
      <c r="Z29" s="26" t="str">
        <f t="shared" si="3"/>
        <v/>
      </c>
      <c r="AA29" s="26" t="str">
        <f t="shared" si="3"/>
        <v/>
      </c>
      <c r="AB29" s="26" t="str">
        <f t="shared" si="3"/>
        <v/>
      </c>
      <c r="AC29" s="26" t="str">
        <f t="shared" si="3"/>
        <v/>
      </c>
      <c r="AD29" s="26" t="str">
        <f t="shared" si="3"/>
        <v/>
      </c>
      <c r="AE29" s="26" t="str">
        <f t="shared" si="3"/>
        <v/>
      </c>
      <c r="AF29" s="26" t="str">
        <f t="shared" si="3"/>
        <v/>
      </c>
      <c r="AG29" s="26" t="str">
        <f t="shared" si="4"/>
        <v/>
      </c>
      <c r="AH29" s="26" t="str">
        <f t="shared" si="4"/>
        <v/>
      </c>
      <c r="AI29" s="26" t="str">
        <f t="shared" si="4"/>
        <v/>
      </c>
      <c r="AJ29" s="26" t="str">
        <f t="shared" si="4"/>
        <v/>
      </c>
      <c r="AK29" s="26" t="str">
        <f t="shared" si="4"/>
        <v/>
      </c>
      <c r="AL29" s="26" t="str">
        <f t="shared" si="4"/>
        <v/>
      </c>
      <c r="AM29" s="26" t="str">
        <f t="shared" si="4"/>
        <v/>
      </c>
      <c r="AN29" s="26" t="str">
        <f t="shared" si="4"/>
        <v/>
      </c>
      <c r="AO29" s="26" t="str">
        <f t="shared" si="4"/>
        <v/>
      </c>
      <c r="AP29" s="26" t="str">
        <f t="shared" si="4"/>
        <v/>
      </c>
      <c r="AQ29" s="26" t="str">
        <f t="shared" si="5"/>
        <v/>
      </c>
      <c r="AR29" s="26" t="str">
        <f t="shared" si="5"/>
        <v/>
      </c>
      <c r="AS29" s="26" t="str">
        <f t="shared" si="5"/>
        <v/>
      </c>
      <c r="AT29" s="26" t="str">
        <f t="shared" si="5"/>
        <v/>
      </c>
      <c r="AU29" s="26" t="str">
        <f t="shared" si="5"/>
        <v/>
      </c>
      <c r="AV29" s="26" t="str">
        <f t="shared" si="5"/>
        <v/>
      </c>
      <c r="AW29" s="26" t="str">
        <f t="shared" si="5"/>
        <v/>
      </c>
      <c r="AX29" s="26" t="str">
        <f t="shared" si="5"/>
        <v/>
      </c>
      <c r="AY29" s="26" t="str">
        <f t="shared" si="5"/>
        <v/>
      </c>
    </row>
    <row r="30" spans="2:51" ht="14.1" customHeight="1" thickTop="1" x14ac:dyDescent="0.25">
      <c r="C30" s="40"/>
      <c r="D30" s="40"/>
      <c r="E30" s="40"/>
      <c r="F30" s="40"/>
      <c r="G30" s="40"/>
      <c r="H30" s="40"/>
      <c r="I30" s="40"/>
      <c r="K30" s="167"/>
      <c r="L30" s="161"/>
      <c r="M30" s="161"/>
      <c r="N30" s="161"/>
      <c r="O30" s="167"/>
      <c r="P30" s="17"/>
      <c r="Q30" s="16"/>
      <c r="R30" s="16"/>
      <c r="S30" s="16"/>
      <c r="U30" s="18"/>
      <c r="V30" s="26" t="s">
        <v>9</v>
      </c>
      <c r="W30" s="26" t="str">
        <f t="shared" si="3"/>
        <v/>
      </c>
      <c r="X30" s="26" t="str">
        <f t="shared" si="3"/>
        <v/>
      </c>
      <c r="Y30" s="26" t="str">
        <f t="shared" si="3"/>
        <v/>
      </c>
      <c r="Z30" s="26" t="str">
        <f t="shared" si="3"/>
        <v/>
      </c>
      <c r="AA30" s="26" t="str">
        <f t="shared" si="3"/>
        <v/>
      </c>
      <c r="AB30" s="26" t="str">
        <f t="shared" si="3"/>
        <v/>
      </c>
      <c r="AC30" s="26" t="str">
        <f t="shared" si="3"/>
        <v/>
      </c>
      <c r="AD30" s="26" t="str">
        <f t="shared" si="3"/>
        <v/>
      </c>
      <c r="AE30" s="26" t="str">
        <f t="shared" si="3"/>
        <v/>
      </c>
      <c r="AF30" s="26" t="str">
        <f t="shared" si="3"/>
        <v/>
      </c>
      <c r="AG30" s="26" t="str">
        <f t="shared" si="4"/>
        <v/>
      </c>
      <c r="AH30" s="26" t="str">
        <f t="shared" si="4"/>
        <v/>
      </c>
      <c r="AI30" s="26" t="str">
        <f t="shared" si="4"/>
        <v/>
      </c>
      <c r="AJ30" s="26" t="str">
        <f t="shared" si="4"/>
        <v/>
      </c>
      <c r="AK30" s="26" t="str">
        <f t="shared" si="4"/>
        <v/>
      </c>
      <c r="AL30" s="26" t="str">
        <f t="shared" si="4"/>
        <v/>
      </c>
      <c r="AM30" s="26" t="str">
        <f t="shared" si="4"/>
        <v/>
      </c>
      <c r="AN30" s="26" t="str">
        <f t="shared" si="4"/>
        <v/>
      </c>
      <c r="AO30" s="26" t="str">
        <f t="shared" si="4"/>
        <v/>
      </c>
      <c r="AP30" s="26" t="str">
        <f t="shared" si="4"/>
        <v/>
      </c>
      <c r="AQ30" s="26" t="str">
        <f t="shared" si="5"/>
        <v/>
      </c>
      <c r="AR30" s="26" t="str">
        <f t="shared" si="5"/>
        <v/>
      </c>
      <c r="AS30" s="26" t="str">
        <f t="shared" si="5"/>
        <v/>
      </c>
      <c r="AT30" s="26" t="str">
        <f t="shared" si="5"/>
        <v/>
      </c>
      <c r="AU30" s="26" t="str">
        <f t="shared" si="5"/>
        <v/>
      </c>
      <c r="AV30" s="26" t="str">
        <f t="shared" si="5"/>
        <v/>
      </c>
      <c r="AW30" s="26" t="str">
        <f t="shared" si="5"/>
        <v/>
      </c>
      <c r="AX30" s="26" t="str">
        <f t="shared" si="5"/>
        <v/>
      </c>
      <c r="AY30" s="26" t="str">
        <f t="shared" si="5"/>
        <v/>
      </c>
    </row>
    <row r="31" spans="2:51" ht="21.95" customHeight="1" x14ac:dyDescent="0.25">
      <c r="C31" s="153" t="s">
        <v>109</v>
      </c>
      <c r="D31" s="5"/>
      <c r="E31" s="40"/>
      <c r="F31" s="40"/>
      <c r="G31" s="40"/>
      <c r="H31" s="40"/>
      <c r="I31" s="40"/>
      <c r="K31" s="167"/>
      <c r="L31" s="161"/>
      <c r="M31" s="161"/>
      <c r="N31" s="161"/>
      <c r="O31" s="167"/>
      <c r="P31" s="17"/>
      <c r="Q31" s="16"/>
      <c r="R31" s="16"/>
      <c r="S31" s="16"/>
      <c r="U31" s="18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</row>
    <row r="32" spans="2:51" ht="21.95" customHeight="1" x14ac:dyDescent="0.25">
      <c r="C32" s="11"/>
      <c r="D32" s="7" t="s">
        <v>3</v>
      </c>
      <c r="E32" s="40"/>
      <c r="F32" s="40"/>
      <c r="G32" s="40"/>
      <c r="H32" s="40"/>
      <c r="I32" s="40"/>
      <c r="K32" s="167"/>
      <c r="L32" s="12" t="str">
        <f>IF(AND(C32="",C34=""),"",IF(AND(C32&lt;&gt;"",C34&lt;&gt;""),0,IF(SUM(H28:I28)=0,"",SUM(IF(V32="",0,IF(V32='H-Salden'!V115,0.5,0)),IF(W32="",0,IF(W32='H-Salden'!W115,0.5,0)),IF(X32="",0,IF(X32='H-Salden'!X115,0.5,0)),IF(Y32="",0,IF(Y32='H-Salden'!Y115,0.5,0))))))</f>
        <v/>
      </c>
      <c r="M32" s="9" t="str">
        <f>IF(N32="","","/")</f>
        <v>/</v>
      </c>
      <c r="N32" s="10">
        <f>IF(SUM('H-Salden'!H111:I111)=0,"",1)</f>
        <v>1</v>
      </c>
      <c r="O32" s="167"/>
      <c r="P32" s="17"/>
      <c r="Q32" s="16"/>
      <c r="R32" s="16"/>
      <c r="S32" s="16"/>
      <c r="U32" s="18"/>
      <c r="V32" s="13">
        <f>C32</f>
        <v>0</v>
      </c>
      <c r="W32" s="13">
        <f>C34</f>
        <v>0</v>
      </c>
      <c r="X32" s="14"/>
      <c r="Y32" s="14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</row>
    <row r="33" spans="2:51" ht="8.1" customHeight="1" x14ac:dyDescent="0.25">
      <c r="C33" s="6"/>
      <c r="D33" s="7"/>
      <c r="E33" s="40"/>
      <c r="F33" s="40"/>
      <c r="G33" s="40"/>
      <c r="H33" s="40"/>
      <c r="I33" s="40"/>
      <c r="K33" s="167"/>
      <c r="L33" s="161"/>
      <c r="M33" s="161"/>
      <c r="N33" s="161"/>
      <c r="O33" s="167"/>
      <c r="P33" s="17"/>
      <c r="Q33" s="16"/>
      <c r="R33" s="16"/>
      <c r="S33" s="16"/>
      <c r="U33" s="18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</row>
    <row r="34" spans="2:51" ht="21.95" customHeight="1" x14ac:dyDescent="0.25">
      <c r="C34" s="11"/>
      <c r="D34" s="7" t="s">
        <v>4</v>
      </c>
      <c r="E34" s="40"/>
      <c r="F34" s="40"/>
      <c r="G34" s="40"/>
      <c r="H34" s="40"/>
      <c r="I34" s="40"/>
      <c r="K34" s="167"/>
      <c r="L34" s="161"/>
      <c r="M34" s="161"/>
      <c r="N34" s="161"/>
      <c r="O34" s="167"/>
      <c r="P34" s="17"/>
      <c r="Q34" s="16"/>
      <c r="R34" s="16"/>
      <c r="S34" s="16"/>
      <c r="U34" s="18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</row>
    <row r="35" spans="2:51" ht="14.1" customHeight="1" x14ac:dyDescent="0.25">
      <c r="C35" s="8"/>
      <c r="D35" s="5"/>
      <c r="E35" s="40"/>
      <c r="F35" s="40"/>
      <c r="G35" s="40"/>
      <c r="H35" s="40"/>
      <c r="I35" s="40"/>
      <c r="K35" s="167"/>
      <c r="L35" s="161"/>
      <c r="M35" s="161"/>
      <c r="N35" s="161"/>
      <c r="O35" s="167"/>
      <c r="P35" s="17"/>
      <c r="Q35" s="16"/>
      <c r="R35" s="16"/>
      <c r="S35" s="16"/>
      <c r="U35" s="18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</row>
    <row r="36" spans="2:51" ht="21.95" customHeight="1" x14ac:dyDescent="0.25">
      <c r="C36" s="153" t="s">
        <v>110</v>
      </c>
      <c r="D36" s="5"/>
      <c r="E36" s="40"/>
      <c r="F36" s="40"/>
      <c r="G36" s="40"/>
      <c r="H36" s="40"/>
      <c r="I36" s="40"/>
      <c r="K36" s="167"/>
      <c r="L36" s="161"/>
      <c r="M36" s="161"/>
      <c r="N36" s="161"/>
      <c r="O36" s="167"/>
      <c r="P36" s="17"/>
      <c r="Q36" s="16"/>
      <c r="R36" s="16"/>
      <c r="S36" s="16"/>
      <c r="U36" s="18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</row>
    <row r="37" spans="2:51" ht="21.95" customHeight="1" x14ac:dyDescent="0.25">
      <c r="B37" s="150"/>
      <c r="C37" s="173"/>
      <c r="D37" s="173"/>
      <c r="E37" s="173"/>
      <c r="F37" s="173"/>
      <c r="G37" s="173"/>
      <c r="H37" s="173"/>
      <c r="I37" s="40"/>
      <c r="K37" s="167"/>
      <c r="L37" s="12" t="str">
        <f>IF(C37="","",IF(SUM(H28:I28)=0,"",IF(V37='H-Salden'!V120,1,0)))</f>
        <v/>
      </c>
      <c r="M37" s="9" t="str">
        <f>IF(N37="","","/")</f>
        <v>/</v>
      </c>
      <c r="N37" s="10">
        <f>IF(SUM('H-Salden'!H111:I111)=0,"",1)</f>
        <v>1</v>
      </c>
      <c r="O37" s="167"/>
      <c r="P37" s="17"/>
      <c r="Q37" s="16"/>
      <c r="R37" s="16"/>
      <c r="S37" s="16"/>
      <c r="U37" s="18"/>
      <c r="V37" s="13">
        <f>C37</f>
        <v>0</v>
      </c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</row>
    <row r="38" spans="2:51" s="161" customFormat="1" ht="14.1" customHeight="1" x14ac:dyDescent="0.25">
      <c r="C38" s="8"/>
      <c r="D38" s="5"/>
      <c r="E38" s="40"/>
      <c r="F38" s="40"/>
      <c r="G38" s="40"/>
      <c r="H38" s="40"/>
      <c r="I38" s="40"/>
      <c r="J38"/>
      <c r="K38" s="167"/>
      <c r="O38" s="167"/>
      <c r="P38" s="17"/>
      <c r="Q38" s="16"/>
      <c r="R38" s="16"/>
      <c r="S38" s="16"/>
      <c r="U38" s="18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</row>
    <row r="39" spans="2:51" s="161" customFormat="1" ht="21.95" customHeight="1" x14ac:dyDescent="0.25">
      <c r="C39" s="153" t="s">
        <v>138</v>
      </c>
      <c r="D39" s="40"/>
      <c r="E39" s="40"/>
      <c r="F39" s="40"/>
      <c r="G39" s="40"/>
      <c r="H39" s="40"/>
      <c r="I39" s="40"/>
      <c r="J39"/>
      <c r="K39" s="167"/>
      <c r="O39" s="167"/>
      <c r="P39" s="17"/>
      <c r="Q39" s="16"/>
      <c r="R39" s="16"/>
      <c r="S39" s="16"/>
      <c r="U39" s="18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</row>
    <row r="40" spans="2:51" s="161" customFormat="1" ht="21.95" customHeight="1" x14ac:dyDescent="0.25">
      <c r="B40" s="150"/>
      <c r="C40" s="173"/>
      <c r="D40" s="173"/>
      <c r="E40" s="173"/>
      <c r="F40" s="160" t="s">
        <v>1</v>
      </c>
      <c r="G40" s="173"/>
      <c r="H40" s="173"/>
      <c r="I40" s="173"/>
      <c r="J40"/>
      <c r="K40" s="167"/>
      <c r="L40" s="12" t="str">
        <f>IF(AND(C40="",G40=""),"",IF(SUM(H28:I28)=0,"",SUM(IF(V40="",0,IF(V40='H-Salden'!V123,1,0)),IF(W40="",0,IF(W40='H-Salden'!W123,1,0)),IF(X40="",0,IF(X40='H-Salden'!X123,1,0)),IF(Y40="",0,IF(Y40='H-Salden'!Y123,1,0)))))</f>
        <v/>
      </c>
      <c r="M40" s="9" t="str">
        <f>IF(N40="","","/")</f>
        <v>/</v>
      </c>
      <c r="N40" s="10">
        <f>IF(SUM('H-Salden'!H111:I111)=0,"",2)</f>
        <v>2</v>
      </c>
      <c r="O40" s="167"/>
      <c r="P40" s="17"/>
      <c r="Q40" s="16"/>
      <c r="R40" s="16"/>
      <c r="S40" s="16"/>
      <c r="U40" s="18"/>
      <c r="V40" s="13">
        <f>C40</f>
        <v>0</v>
      </c>
      <c r="W40" s="13">
        <f>G40</f>
        <v>0</v>
      </c>
      <c r="X40" s="14"/>
      <c r="Y40" s="14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</row>
    <row r="41" spans="2:51" ht="21.95" customHeight="1" x14ac:dyDescent="0.25">
      <c r="C41" s="40"/>
      <c r="D41" s="40"/>
      <c r="E41" s="40"/>
      <c r="F41" s="40"/>
      <c r="G41" s="40"/>
      <c r="H41" s="40"/>
      <c r="I41" s="40"/>
      <c r="K41" s="167"/>
      <c r="O41" s="167"/>
      <c r="P41" s="17"/>
      <c r="Q41" s="16"/>
      <c r="R41" s="16"/>
      <c r="S41" s="16"/>
      <c r="U41" s="18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</row>
    <row r="42" spans="2:51" ht="21.95" customHeight="1" x14ac:dyDescent="0.25">
      <c r="C42" s="152" t="s">
        <v>114</v>
      </c>
      <c r="D42" s="40"/>
      <c r="E42" s="40"/>
      <c r="F42" s="40"/>
      <c r="G42" s="40"/>
      <c r="H42" s="40"/>
      <c r="I42" s="40"/>
      <c r="K42" s="167"/>
      <c r="O42" s="167"/>
      <c r="P42" s="17"/>
      <c r="Q42" s="16"/>
      <c r="R42" s="16"/>
      <c r="S42" s="16"/>
      <c r="U42" s="18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</row>
    <row r="43" spans="2:51" ht="21.95" customHeight="1" x14ac:dyDescent="0.25">
      <c r="C43" s="101"/>
      <c r="D43" s="100"/>
      <c r="E43" s="199" t="s">
        <v>102</v>
      </c>
      <c r="F43" s="199"/>
      <c r="G43" s="199"/>
      <c r="H43" s="99" t="s">
        <v>20</v>
      </c>
      <c r="I43" s="98" t="s">
        <v>101</v>
      </c>
      <c r="K43" s="167"/>
      <c r="O43" s="167"/>
      <c r="P43" s="17"/>
      <c r="Q43" s="16"/>
      <c r="R43" s="16"/>
      <c r="S43" s="16"/>
      <c r="U43" s="18"/>
      <c r="V43" s="26" t="s">
        <v>9</v>
      </c>
      <c r="W43" s="26" t="str">
        <f t="shared" ref="W43:AF50" si="6">IF($V43="","",ROUND($V43*W$6,0))</f>
        <v/>
      </c>
      <c r="X43" s="26" t="str">
        <f t="shared" si="6"/>
        <v/>
      </c>
      <c r="Y43" s="26" t="str">
        <f t="shared" si="6"/>
        <v/>
      </c>
      <c r="Z43" s="26" t="str">
        <f t="shared" si="6"/>
        <v/>
      </c>
      <c r="AA43" s="26" t="str">
        <f t="shared" si="6"/>
        <v/>
      </c>
      <c r="AB43" s="26" t="str">
        <f t="shared" si="6"/>
        <v/>
      </c>
      <c r="AC43" s="26" t="str">
        <f t="shared" si="6"/>
        <v/>
      </c>
      <c r="AD43" s="26" t="str">
        <f t="shared" si="6"/>
        <v/>
      </c>
      <c r="AE43" s="26" t="str">
        <f t="shared" si="6"/>
        <v/>
      </c>
      <c r="AF43" s="26" t="str">
        <f t="shared" si="6"/>
        <v/>
      </c>
      <c r="AG43" s="26" t="str">
        <f t="shared" ref="AG43:AP50" si="7">IF($V43="","",ROUND($V43*AG$6,0))</f>
        <v/>
      </c>
      <c r="AH43" s="26" t="str">
        <f t="shared" si="7"/>
        <v/>
      </c>
      <c r="AI43" s="26" t="str">
        <f t="shared" si="7"/>
        <v/>
      </c>
      <c r="AJ43" s="26" t="str">
        <f t="shared" si="7"/>
        <v/>
      </c>
      <c r="AK43" s="26" t="str">
        <f t="shared" si="7"/>
        <v/>
      </c>
      <c r="AL43" s="26" t="str">
        <f t="shared" si="7"/>
        <v/>
      </c>
      <c r="AM43" s="26" t="str">
        <f t="shared" si="7"/>
        <v/>
      </c>
      <c r="AN43" s="26" t="str">
        <f t="shared" si="7"/>
        <v/>
      </c>
      <c r="AO43" s="26" t="str">
        <f t="shared" si="7"/>
        <v/>
      </c>
      <c r="AP43" s="26" t="str">
        <f t="shared" si="7"/>
        <v/>
      </c>
      <c r="AQ43" s="26" t="str">
        <f t="shared" ref="AQ43:AY50" si="8">IF($V43="","",ROUND($V43*AQ$6,0))</f>
        <v/>
      </c>
      <c r="AR43" s="26" t="str">
        <f t="shared" si="8"/>
        <v/>
      </c>
      <c r="AS43" s="26" t="str">
        <f t="shared" si="8"/>
        <v/>
      </c>
      <c r="AT43" s="26" t="str">
        <f t="shared" si="8"/>
        <v/>
      </c>
      <c r="AU43" s="26" t="str">
        <f t="shared" si="8"/>
        <v/>
      </c>
      <c r="AV43" s="26" t="str">
        <f t="shared" si="8"/>
        <v/>
      </c>
      <c r="AW43" s="26" t="str">
        <f t="shared" si="8"/>
        <v/>
      </c>
      <c r="AX43" s="26" t="str">
        <f t="shared" si="8"/>
        <v/>
      </c>
      <c r="AY43" s="26" t="str">
        <f t="shared" si="8"/>
        <v/>
      </c>
    </row>
    <row r="44" spans="2:51" ht="21.95" customHeight="1" x14ac:dyDescent="0.25">
      <c r="C44" s="96" t="s">
        <v>18</v>
      </c>
      <c r="D44" s="97" t="s">
        <v>17</v>
      </c>
      <c r="E44" s="188" t="s">
        <v>16</v>
      </c>
      <c r="F44" s="189"/>
      <c r="G44" s="190"/>
      <c r="H44" s="95" t="s">
        <v>15</v>
      </c>
      <c r="I44" s="95" t="s">
        <v>14</v>
      </c>
      <c r="K44" s="167"/>
      <c r="O44" s="167"/>
      <c r="P44" s="17"/>
      <c r="Q44" s="16"/>
      <c r="R44" s="16"/>
      <c r="S44" s="16"/>
      <c r="U44" s="18"/>
      <c r="V44" s="26" t="s">
        <v>9</v>
      </c>
      <c r="W44" s="26" t="str">
        <f t="shared" si="6"/>
        <v/>
      </c>
      <c r="X44" s="26" t="str">
        <f t="shared" si="6"/>
        <v/>
      </c>
      <c r="Y44" s="26" t="str">
        <f t="shared" si="6"/>
        <v/>
      </c>
      <c r="Z44" s="26" t="str">
        <f t="shared" si="6"/>
        <v/>
      </c>
      <c r="AA44" s="26" t="str">
        <f t="shared" si="6"/>
        <v/>
      </c>
      <c r="AB44" s="26" t="str">
        <f t="shared" si="6"/>
        <v/>
      </c>
      <c r="AC44" s="26" t="str">
        <f t="shared" si="6"/>
        <v/>
      </c>
      <c r="AD44" s="26" t="str">
        <f t="shared" si="6"/>
        <v/>
      </c>
      <c r="AE44" s="26" t="str">
        <f t="shared" si="6"/>
        <v/>
      </c>
      <c r="AF44" s="26" t="str">
        <f t="shared" si="6"/>
        <v/>
      </c>
      <c r="AG44" s="26" t="str">
        <f t="shared" si="7"/>
        <v/>
      </c>
      <c r="AH44" s="26" t="str">
        <f t="shared" si="7"/>
        <v/>
      </c>
      <c r="AI44" s="26" t="str">
        <f t="shared" si="7"/>
        <v/>
      </c>
      <c r="AJ44" s="26" t="str">
        <f t="shared" si="7"/>
        <v/>
      </c>
      <c r="AK44" s="26" t="str">
        <f t="shared" si="7"/>
        <v/>
      </c>
      <c r="AL44" s="26" t="str">
        <f t="shared" si="7"/>
        <v/>
      </c>
      <c r="AM44" s="26" t="str">
        <f t="shared" si="7"/>
        <v/>
      </c>
      <c r="AN44" s="26" t="str">
        <f t="shared" si="7"/>
        <v/>
      </c>
      <c r="AO44" s="26" t="str">
        <f t="shared" si="7"/>
        <v/>
      </c>
      <c r="AP44" s="26" t="str">
        <f t="shared" si="7"/>
        <v/>
      </c>
      <c r="AQ44" s="26" t="str">
        <f t="shared" si="8"/>
        <v/>
      </c>
      <c r="AR44" s="26" t="str">
        <f t="shared" si="8"/>
        <v/>
      </c>
      <c r="AS44" s="26" t="str">
        <f t="shared" si="8"/>
        <v/>
      </c>
      <c r="AT44" s="26" t="str">
        <f t="shared" si="8"/>
        <v/>
      </c>
      <c r="AU44" s="26" t="str">
        <f t="shared" si="8"/>
        <v/>
      </c>
      <c r="AV44" s="26" t="str">
        <f t="shared" si="8"/>
        <v/>
      </c>
      <c r="AW44" s="26" t="str">
        <f t="shared" si="8"/>
        <v/>
      </c>
      <c r="AX44" s="26" t="str">
        <f t="shared" si="8"/>
        <v/>
      </c>
      <c r="AY44" s="26" t="str">
        <f t="shared" si="8"/>
        <v/>
      </c>
    </row>
    <row r="45" spans="2:51" ht="21.95" customHeight="1" x14ac:dyDescent="0.25">
      <c r="C45" s="32" t="s">
        <v>35</v>
      </c>
      <c r="D45" s="94" t="s">
        <v>34</v>
      </c>
      <c r="E45" s="191" t="s">
        <v>44</v>
      </c>
      <c r="F45" s="192"/>
      <c r="G45" s="193"/>
      <c r="H45" s="41">
        <f>IF(OR($O$1="",E45="",TYPE(VLOOKUP(E45,DB,$O$1+1,0))=16),"",VLOOKUP(E45,DB,$O$1+1,0))</f>
        <v>81475</v>
      </c>
      <c r="I45" s="27"/>
      <c r="K45" s="167"/>
      <c r="O45" s="167"/>
      <c r="P45" s="17"/>
      <c r="Q45" s="16"/>
      <c r="R45" s="16"/>
      <c r="S45" s="16"/>
      <c r="U45" s="18" t="str">
        <f>E45</f>
        <v>AB Maschinen</v>
      </c>
      <c r="V45" s="26">
        <v>91545</v>
      </c>
      <c r="W45" s="26">
        <f t="shared" si="6"/>
        <v>78729</v>
      </c>
      <c r="X45" s="26">
        <f t="shared" si="6"/>
        <v>84221</v>
      </c>
      <c r="Y45" s="26">
        <f t="shared" si="6"/>
        <v>81475</v>
      </c>
      <c r="Z45" s="26">
        <f t="shared" si="6"/>
        <v>93376</v>
      </c>
      <c r="AA45" s="26">
        <f t="shared" si="6"/>
        <v>99784</v>
      </c>
      <c r="AB45" s="26">
        <f t="shared" si="6"/>
        <v>106192</v>
      </c>
      <c r="AC45" s="26">
        <f t="shared" si="6"/>
        <v>96122</v>
      </c>
      <c r="AD45" s="26">
        <f t="shared" si="6"/>
        <v>86052</v>
      </c>
      <c r="AE45" s="26">
        <f t="shared" si="6"/>
        <v>86968</v>
      </c>
      <c r="AF45" s="26">
        <f t="shared" si="6"/>
        <v>69574</v>
      </c>
      <c r="AG45" s="26">
        <f t="shared" si="7"/>
        <v>94291</v>
      </c>
      <c r="AH45" s="26">
        <f t="shared" si="7"/>
        <v>102530</v>
      </c>
      <c r="AI45" s="26">
        <f t="shared" si="7"/>
        <v>110769</v>
      </c>
      <c r="AJ45" s="26">
        <f t="shared" si="7"/>
        <v>98869</v>
      </c>
      <c r="AK45" s="26">
        <f t="shared" si="7"/>
        <v>85137</v>
      </c>
      <c r="AL45" s="26">
        <f t="shared" si="7"/>
        <v>75982</v>
      </c>
      <c r="AM45" s="26">
        <f t="shared" si="7"/>
        <v>83306</v>
      </c>
      <c r="AN45" s="26">
        <f t="shared" si="7"/>
        <v>95207</v>
      </c>
      <c r="AO45" s="26">
        <f t="shared" si="7"/>
        <v>101615</v>
      </c>
      <c r="AP45" s="26">
        <f t="shared" si="7"/>
        <v>71405</v>
      </c>
      <c r="AQ45" s="26">
        <f t="shared" si="8"/>
        <v>99784</v>
      </c>
      <c r="AR45" s="26">
        <f t="shared" si="8"/>
        <v>78729</v>
      </c>
      <c r="AS45" s="26">
        <f t="shared" si="8"/>
        <v>76898</v>
      </c>
      <c r="AT45" s="26">
        <f t="shared" si="8"/>
        <v>103446</v>
      </c>
      <c r="AU45" s="26">
        <f t="shared" si="8"/>
        <v>81475</v>
      </c>
      <c r="AV45" s="26">
        <f t="shared" si="8"/>
        <v>102530</v>
      </c>
      <c r="AW45" s="26">
        <f t="shared" si="8"/>
        <v>107108</v>
      </c>
      <c r="AX45" s="26">
        <f t="shared" si="8"/>
        <v>86052</v>
      </c>
      <c r="AY45" s="26">
        <f t="shared" si="8"/>
        <v>105277</v>
      </c>
    </row>
    <row r="46" spans="2:51" ht="21.95" customHeight="1" x14ac:dyDescent="0.25">
      <c r="C46" s="30" t="s">
        <v>88</v>
      </c>
      <c r="D46" s="93" t="s">
        <v>87</v>
      </c>
      <c r="E46" s="194" t="s">
        <v>86</v>
      </c>
      <c r="F46" s="195"/>
      <c r="G46" s="196"/>
      <c r="H46" s="28">
        <f>IF(OR($O$1="",E46="",TYPE(VLOOKUP(E46,DB,$O$1+1,0))=16),"",VLOOKUP(E46,DB,$O$1+1,0))</f>
        <v>11552</v>
      </c>
      <c r="I46" s="28"/>
      <c r="K46" s="167"/>
      <c r="O46" s="167"/>
      <c r="P46" s="17"/>
      <c r="Q46" s="16"/>
      <c r="R46" s="16"/>
      <c r="S46" s="16"/>
      <c r="U46" s="18" t="str">
        <f>E46</f>
        <v>Kauf Kreiselzetter</v>
      </c>
      <c r="V46" s="26">
        <v>12979.5</v>
      </c>
      <c r="W46" s="26">
        <f t="shared" si="6"/>
        <v>11162</v>
      </c>
      <c r="X46" s="26">
        <f t="shared" si="6"/>
        <v>11941</v>
      </c>
      <c r="Y46" s="26">
        <f t="shared" si="6"/>
        <v>11552</v>
      </c>
      <c r="Z46" s="26">
        <f t="shared" si="6"/>
        <v>13239</v>
      </c>
      <c r="AA46" s="26">
        <f t="shared" si="6"/>
        <v>14148</v>
      </c>
      <c r="AB46" s="26">
        <f t="shared" si="6"/>
        <v>15056</v>
      </c>
      <c r="AC46" s="26">
        <f t="shared" si="6"/>
        <v>13628</v>
      </c>
      <c r="AD46" s="26">
        <f t="shared" si="6"/>
        <v>12201</v>
      </c>
      <c r="AE46" s="26">
        <f t="shared" si="6"/>
        <v>12331</v>
      </c>
      <c r="AF46" s="26">
        <f t="shared" si="6"/>
        <v>9864</v>
      </c>
      <c r="AG46" s="26">
        <f t="shared" si="7"/>
        <v>13369</v>
      </c>
      <c r="AH46" s="26">
        <f t="shared" si="7"/>
        <v>14537</v>
      </c>
      <c r="AI46" s="26">
        <f t="shared" si="7"/>
        <v>15705</v>
      </c>
      <c r="AJ46" s="26">
        <f t="shared" si="7"/>
        <v>14018</v>
      </c>
      <c r="AK46" s="26">
        <f t="shared" si="7"/>
        <v>12071</v>
      </c>
      <c r="AL46" s="26">
        <f t="shared" si="7"/>
        <v>10773</v>
      </c>
      <c r="AM46" s="26">
        <f t="shared" si="7"/>
        <v>11811</v>
      </c>
      <c r="AN46" s="26">
        <f t="shared" si="7"/>
        <v>13499</v>
      </c>
      <c r="AO46" s="26">
        <f t="shared" si="7"/>
        <v>14407</v>
      </c>
      <c r="AP46" s="26">
        <f t="shared" si="7"/>
        <v>10124</v>
      </c>
      <c r="AQ46" s="26">
        <f t="shared" si="8"/>
        <v>14148</v>
      </c>
      <c r="AR46" s="26">
        <f t="shared" si="8"/>
        <v>11162</v>
      </c>
      <c r="AS46" s="26">
        <f t="shared" si="8"/>
        <v>10903</v>
      </c>
      <c r="AT46" s="26">
        <f t="shared" si="8"/>
        <v>14667</v>
      </c>
      <c r="AU46" s="26">
        <f t="shared" si="8"/>
        <v>11552</v>
      </c>
      <c r="AV46" s="26">
        <f t="shared" si="8"/>
        <v>14537</v>
      </c>
      <c r="AW46" s="26">
        <f t="shared" si="8"/>
        <v>15186</v>
      </c>
      <c r="AX46" s="26">
        <f t="shared" si="8"/>
        <v>12201</v>
      </c>
      <c r="AY46" s="26">
        <f t="shared" si="8"/>
        <v>14926</v>
      </c>
    </row>
    <row r="47" spans="2:51" ht="21.95" customHeight="1" x14ac:dyDescent="0.25">
      <c r="C47" s="30" t="s">
        <v>8</v>
      </c>
      <c r="D47" s="93" t="s">
        <v>7</v>
      </c>
      <c r="E47" s="194" t="s">
        <v>55</v>
      </c>
      <c r="F47" s="195"/>
      <c r="G47" s="196"/>
      <c r="H47" s="28"/>
      <c r="I47" s="28">
        <f>IF(OR($O$1="",E47="",TYPE(VLOOKUP(E47,DB,$O$1+1,0))=16),"",VLOOKUP(E47,DB,$O$1+1,0))</f>
        <v>3035</v>
      </c>
      <c r="K47" s="167"/>
      <c r="O47" s="167"/>
      <c r="P47" s="17"/>
      <c r="Q47" s="16"/>
      <c r="R47" s="16"/>
      <c r="S47" s="16"/>
      <c r="U47" s="18" t="str">
        <f>E47</f>
        <v>Afa Maschinen</v>
      </c>
      <c r="V47" s="26">
        <v>3409.9</v>
      </c>
      <c r="W47" s="26">
        <f t="shared" si="6"/>
        <v>2933</v>
      </c>
      <c r="X47" s="26">
        <f t="shared" si="6"/>
        <v>3137</v>
      </c>
      <c r="Y47" s="26">
        <f t="shared" si="6"/>
        <v>3035</v>
      </c>
      <c r="Z47" s="26">
        <f t="shared" si="6"/>
        <v>3478</v>
      </c>
      <c r="AA47" s="26">
        <f t="shared" si="6"/>
        <v>3717</v>
      </c>
      <c r="AB47" s="26">
        <f t="shared" si="6"/>
        <v>3955</v>
      </c>
      <c r="AC47" s="26">
        <f t="shared" si="6"/>
        <v>3580</v>
      </c>
      <c r="AD47" s="26">
        <f t="shared" si="6"/>
        <v>3205</v>
      </c>
      <c r="AE47" s="26">
        <f t="shared" si="6"/>
        <v>3239</v>
      </c>
      <c r="AF47" s="26">
        <f t="shared" si="6"/>
        <v>2592</v>
      </c>
      <c r="AG47" s="26">
        <f t="shared" si="7"/>
        <v>3512</v>
      </c>
      <c r="AH47" s="26">
        <f t="shared" si="7"/>
        <v>3819</v>
      </c>
      <c r="AI47" s="26">
        <f t="shared" si="7"/>
        <v>4126</v>
      </c>
      <c r="AJ47" s="26">
        <f t="shared" si="7"/>
        <v>3683</v>
      </c>
      <c r="AK47" s="26">
        <f t="shared" si="7"/>
        <v>3171</v>
      </c>
      <c r="AL47" s="26">
        <f t="shared" si="7"/>
        <v>2830</v>
      </c>
      <c r="AM47" s="26">
        <f t="shared" si="7"/>
        <v>3103</v>
      </c>
      <c r="AN47" s="26">
        <f t="shared" si="7"/>
        <v>3546</v>
      </c>
      <c r="AO47" s="26">
        <f t="shared" si="7"/>
        <v>3785</v>
      </c>
      <c r="AP47" s="26">
        <f t="shared" si="7"/>
        <v>2660</v>
      </c>
      <c r="AQ47" s="26">
        <f t="shared" si="8"/>
        <v>3717</v>
      </c>
      <c r="AR47" s="26">
        <f t="shared" si="8"/>
        <v>2933</v>
      </c>
      <c r="AS47" s="26">
        <f t="shared" si="8"/>
        <v>2864</v>
      </c>
      <c r="AT47" s="26">
        <f t="shared" si="8"/>
        <v>3853</v>
      </c>
      <c r="AU47" s="26">
        <f t="shared" si="8"/>
        <v>3035</v>
      </c>
      <c r="AV47" s="26">
        <f t="shared" si="8"/>
        <v>3819</v>
      </c>
      <c r="AW47" s="26">
        <f t="shared" si="8"/>
        <v>3990</v>
      </c>
      <c r="AX47" s="26">
        <f t="shared" si="8"/>
        <v>3205</v>
      </c>
      <c r="AY47" s="26">
        <f t="shared" si="8"/>
        <v>3921</v>
      </c>
    </row>
    <row r="48" spans="2:51" ht="21.95" customHeight="1" x14ac:dyDescent="0.25">
      <c r="C48" s="25" t="s">
        <v>8</v>
      </c>
      <c r="D48" s="24" t="s">
        <v>7</v>
      </c>
      <c r="E48" s="174" t="s">
        <v>6</v>
      </c>
      <c r="F48" s="175"/>
      <c r="G48" s="176"/>
      <c r="H48" s="170"/>
      <c r="I48" s="170"/>
      <c r="K48" s="167"/>
      <c r="L48" s="12" t="str">
        <f>IF(SUM(H48:I48)=0,"",IF(SUM(H48:I48)=SUM('H-Salden'!H29:I29),1,0))</f>
        <v/>
      </c>
      <c r="M48" s="9" t="str">
        <f>IF(N48="","","/")</f>
        <v>/</v>
      </c>
      <c r="N48" s="10">
        <f>IF(SUM('H-Salden'!H29:I29)=0,"",1)</f>
        <v>1</v>
      </c>
      <c r="O48" s="167"/>
      <c r="P48" s="17"/>
      <c r="Q48" s="16"/>
      <c r="R48" s="16"/>
      <c r="S48" s="16"/>
      <c r="U48" s="18"/>
      <c r="V48" s="26" t="s">
        <v>9</v>
      </c>
      <c r="W48" s="26" t="str">
        <f t="shared" si="6"/>
        <v/>
      </c>
      <c r="X48" s="26" t="str">
        <f t="shared" si="6"/>
        <v/>
      </c>
      <c r="Y48" s="26" t="str">
        <f t="shared" si="6"/>
        <v/>
      </c>
      <c r="Z48" s="26" t="str">
        <f t="shared" si="6"/>
        <v/>
      </c>
      <c r="AA48" s="26" t="str">
        <f t="shared" si="6"/>
        <v/>
      </c>
      <c r="AB48" s="26" t="str">
        <f t="shared" si="6"/>
        <v/>
      </c>
      <c r="AC48" s="26" t="str">
        <f t="shared" si="6"/>
        <v/>
      </c>
      <c r="AD48" s="26" t="str">
        <f t="shared" si="6"/>
        <v/>
      </c>
      <c r="AE48" s="26" t="str">
        <f t="shared" si="6"/>
        <v/>
      </c>
      <c r="AF48" s="26" t="str">
        <f t="shared" si="6"/>
        <v/>
      </c>
      <c r="AG48" s="26" t="str">
        <f t="shared" si="7"/>
        <v/>
      </c>
      <c r="AH48" s="26" t="str">
        <f t="shared" si="7"/>
        <v/>
      </c>
      <c r="AI48" s="26" t="str">
        <f t="shared" si="7"/>
        <v/>
      </c>
      <c r="AJ48" s="26" t="str">
        <f t="shared" si="7"/>
        <v/>
      </c>
      <c r="AK48" s="26" t="str">
        <f t="shared" si="7"/>
        <v/>
      </c>
      <c r="AL48" s="26" t="str">
        <f t="shared" si="7"/>
        <v/>
      </c>
      <c r="AM48" s="26" t="str">
        <f t="shared" si="7"/>
        <v/>
      </c>
      <c r="AN48" s="26" t="str">
        <f t="shared" si="7"/>
        <v/>
      </c>
      <c r="AO48" s="26" t="str">
        <f t="shared" si="7"/>
        <v/>
      </c>
      <c r="AP48" s="26" t="str">
        <f t="shared" si="7"/>
        <v/>
      </c>
      <c r="AQ48" s="26" t="str">
        <f t="shared" si="8"/>
        <v/>
      </c>
      <c r="AR48" s="26" t="str">
        <f t="shared" si="8"/>
        <v/>
      </c>
      <c r="AS48" s="26" t="str">
        <f t="shared" si="8"/>
        <v/>
      </c>
      <c r="AT48" s="26" t="str">
        <f t="shared" si="8"/>
        <v/>
      </c>
      <c r="AU48" s="26" t="str">
        <f t="shared" si="8"/>
        <v/>
      </c>
      <c r="AV48" s="26" t="str">
        <f t="shared" si="8"/>
        <v/>
      </c>
      <c r="AW48" s="26" t="str">
        <f t="shared" si="8"/>
        <v/>
      </c>
      <c r="AX48" s="26" t="str">
        <f t="shared" si="8"/>
        <v/>
      </c>
      <c r="AY48" s="26" t="str">
        <f t="shared" si="8"/>
        <v/>
      </c>
    </row>
    <row r="49" spans="2:51" ht="21.95" customHeight="1" thickBot="1" x14ac:dyDescent="0.3">
      <c r="C49" s="23"/>
      <c r="D49" s="22"/>
      <c r="E49" s="182" t="s">
        <v>5</v>
      </c>
      <c r="F49" s="183"/>
      <c r="G49" s="184"/>
      <c r="H49" s="171"/>
      <c r="I49" s="171"/>
      <c r="K49" s="167"/>
      <c r="L49" s="12" t="str">
        <f>IF(AND(H49="",I49=""),"",SUM(IF(H49='H-Salden'!H30,1,0),IF(I49='H-Salden'!I30,1,0)))</f>
        <v/>
      </c>
      <c r="M49" s="9" t="str">
        <f>IF(N49="","","/")</f>
        <v>/</v>
      </c>
      <c r="N49" s="10">
        <v>2</v>
      </c>
      <c r="O49" s="167"/>
      <c r="P49" s="17"/>
      <c r="Q49" s="16"/>
      <c r="R49" s="16"/>
      <c r="S49" s="16"/>
      <c r="U49" s="18"/>
      <c r="V49" s="26" t="s">
        <v>9</v>
      </c>
      <c r="W49" s="26" t="str">
        <f t="shared" si="6"/>
        <v/>
      </c>
      <c r="X49" s="26" t="str">
        <f t="shared" si="6"/>
        <v/>
      </c>
      <c r="Y49" s="26" t="str">
        <f t="shared" si="6"/>
        <v/>
      </c>
      <c r="Z49" s="26" t="str">
        <f t="shared" si="6"/>
        <v/>
      </c>
      <c r="AA49" s="26" t="str">
        <f t="shared" si="6"/>
        <v/>
      </c>
      <c r="AB49" s="26" t="str">
        <f t="shared" si="6"/>
        <v/>
      </c>
      <c r="AC49" s="26" t="str">
        <f t="shared" si="6"/>
        <v/>
      </c>
      <c r="AD49" s="26" t="str">
        <f t="shared" si="6"/>
        <v/>
      </c>
      <c r="AE49" s="26" t="str">
        <f t="shared" si="6"/>
        <v/>
      </c>
      <c r="AF49" s="26" t="str">
        <f t="shared" si="6"/>
        <v/>
      </c>
      <c r="AG49" s="26" t="str">
        <f t="shared" si="7"/>
        <v/>
      </c>
      <c r="AH49" s="26" t="str">
        <f t="shared" si="7"/>
        <v/>
      </c>
      <c r="AI49" s="26" t="str">
        <f t="shared" si="7"/>
        <v/>
      </c>
      <c r="AJ49" s="26" t="str">
        <f t="shared" si="7"/>
        <v/>
      </c>
      <c r="AK49" s="26" t="str">
        <f t="shared" si="7"/>
        <v/>
      </c>
      <c r="AL49" s="26" t="str">
        <f t="shared" si="7"/>
        <v/>
      </c>
      <c r="AM49" s="26" t="str">
        <f t="shared" si="7"/>
        <v/>
      </c>
      <c r="AN49" s="26" t="str">
        <f t="shared" si="7"/>
        <v/>
      </c>
      <c r="AO49" s="26" t="str">
        <f t="shared" si="7"/>
        <v/>
      </c>
      <c r="AP49" s="26" t="str">
        <f t="shared" si="7"/>
        <v/>
      </c>
      <c r="AQ49" s="26" t="str">
        <f t="shared" si="8"/>
        <v/>
      </c>
      <c r="AR49" s="26" t="str">
        <f t="shared" si="8"/>
        <v/>
      </c>
      <c r="AS49" s="26" t="str">
        <f t="shared" si="8"/>
        <v/>
      </c>
      <c r="AT49" s="26" t="str">
        <f t="shared" si="8"/>
        <v/>
      </c>
      <c r="AU49" s="26" t="str">
        <f t="shared" si="8"/>
        <v/>
      </c>
      <c r="AV49" s="26" t="str">
        <f t="shared" si="8"/>
        <v/>
      </c>
      <c r="AW49" s="26" t="str">
        <f t="shared" si="8"/>
        <v/>
      </c>
      <c r="AX49" s="26" t="str">
        <f t="shared" si="8"/>
        <v/>
      </c>
      <c r="AY49" s="26" t="str">
        <f t="shared" si="8"/>
        <v/>
      </c>
    </row>
    <row r="50" spans="2:51" ht="14.1" customHeight="1" thickTop="1" x14ac:dyDescent="0.25">
      <c r="C50" s="40"/>
      <c r="D50" s="40"/>
      <c r="E50" s="40"/>
      <c r="F50" s="40"/>
      <c r="G50" s="40"/>
      <c r="H50" s="40"/>
      <c r="I50" s="40"/>
      <c r="K50" s="167"/>
      <c r="L50" s="161"/>
      <c r="M50" s="161"/>
      <c r="N50" s="161"/>
      <c r="O50" s="167"/>
      <c r="P50" s="17"/>
      <c r="Q50" s="16"/>
      <c r="R50" s="16"/>
      <c r="S50" s="16"/>
      <c r="U50" s="18"/>
      <c r="V50" s="26" t="s">
        <v>9</v>
      </c>
      <c r="W50" s="26" t="str">
        <f t="shared" si="6"/>
        <v/>
      </c>
      <c r="X50" s="26" t="str">
        <f t="shared" si="6"/>
        <v/>
      </c>
      <c r="Y50" s="26" t="str">
        <f t="shared" si="6"/>
        <v/>
      </c>
      <c r="Z50" s="26" t="str">
        <f t="shared" si="6"/>
        <v/>
      </c>
      <c r="AA50" s="26" t="str">
        <f t="shared" si="6"/>
        <v/>
      </c>
      <c r="AB50" s="26" t="str">
        <f t="shared" si="6"/>
        <v/>
      </c>
      <c r="AC50" s="26" t="str">
        <f t="shared" si="6"/>
        <v/>
      </c>
      <c r="AD50" s="26" t="str">
        <f t="shared" si="6"/>
        <v/>
      </c>
      <c r="AE50" s="26" t="str">
        <f t="shared" si="6"/>
        <v/>
      </c>
      <c r="AF50" s="26" t="str">
        <f t="shared" si="6"/>
        <v/>
      </c>
      <c r="AG50" s="26" t="str">
        <f t="shared" si="7"/>
        <v/>
      </c>
      <c r="AH50" s="26" t="str">
        <f t="shared" si="7"/>
        <v/>
      </c>
      <c r="AI50" s="26" t="str">
        <f t="shared" si="7"/>
        <v/>
      </c>
      <c r="AJ50" s="26" t="str">
        <f t="shared" si="7"/>
        <v/>
      </c>
      <c r="AK50" s="26" t="str">
        <f t="shared" si="7"/>
        <v/>
      </c>
      <c r="AL50" s="26" t="str">
        <f t="shared" si="7"/>
        <v/>
      </c>
      <c r="AM50" s="26" t="str">
        <f t="shared" si="7"/>
        <v/>
      </c>
      <c r="AN50" s="26" t="str">
        <f t="shared" si="7"/>
        <v/>
      </c>
      <c r="AO50" s="26" t="str">
        <f t="shared" si="7"/>
        <v/>
      </c>
      <c r="AP50" s="26" t="str">
        <f t="shared" si="7"/>
        <v/>
      </c>
      <c r="AQ50" s="26" t="str">
        <f t="shared" si="8"/>
        <v/>
      </c>
      <c r="AR50" s="26" t="str">
        <f t="shared" si="8"/>
        <v/>
      </c>
      <c r="AS50" s="26" t="str">
        <f t="shared" si="8"/>
        <v/>
      </c>
      <c r="AT50" s="26" t="str">
        <f t="shared" si="8"/>
        <v/>
      </c>
      <c r="AU50" s="26" t="str">
        <f t="shared" si="8"/>
        <v/>
      </c>
      <c r="AV50" s="26" t="str">
        <f t="shared" si="8"/>
        <v/>
      </c>
      <c r="AW50" s="26" t="str">
        <f t="shared" si="8"/>
        <v/>
      </c>
      <c r="AX50" s="26" t="str">
        <f t="shared" si="8"/>
        <v/>
      </c>
      <c r="AY50" s="26" t="str">
        <f t="shared" si="8"/>
        <v/>
      </c>
    </row>
    <row r="51" spans="2:51" ht="21.95" customHeight="1" x14ac:dyDescent="0.25">
      <c r="C51" s="153" t="s">
        <v>109</v>
      </c>
      <c r="D51" s="5"/>
      <c r="E51" s="40"/>
      <c r="F51" s="40"/>
      <c r="G51" s="40"/>
      <c r="H51" s="40"/>
      <c r="I51" s="40"/>
      <c r="K51" s="167"/>
      <c r="L51" s="161"/>
      <c r="M51" s="161"/>
      <c r="N51" s="161"/>
      <c r="O51" s="167"/>
      <c r="P51" s="17"/>
      <c r="Q51" s="16"/>
      <c r="R51" s="16"/>
      <c r="S51" s="16"/>
      <c r="U51" s="18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</row>
    <row r="52" spans="2:51" ht="21.95" customHeight="1" x14ac:dyDescent="0.25">
      <c r="C52" s="11"/>
      <c r="D52" s="7" t="s">
        <v>3</v>
      </c>
      <c r="E52" s="40"/>
      <c r="F52" s="40"/>
      <c r="G52" s="40"/>
      <c r="H52" s="40"/>
      <c r="I52" s="40"/>
      <c r="K52" s="167"/>
      <c r="L52" s="12" t="str">
        <f>IF(AND(C52="",C54=""),"",IF(AND(C52&lt;&gt;"",C54&lt;&gt;""),0,IF(SUM(H48:I48)=0,"",SUM(IF(V52="",0,IF(V52='H-Salden'!V33,0.5,0)),IF(W52="",0,IF(W52='H-Salden'!W33,0.5,0)),IF(X52="",0,IF(X52='H-Salden'!X33,0.5,0)),IF(Y52="",0,IF(Y52='H-Salden'!Y33,0.5,0))))))</f>
        <v/>
      </c>
      <c r="M52" s="9" t="str">
        <f>IF(N52="","","/")</f>
        <v>/</v>
      </c>
      <c r="N52" s="10">
        <f>IF(SUM('H-Salden'!H29:I29)=0,"",1)</f>
        <v>1</v>
      </c>
      <c r="O52" s="167"/>
      <c r="P52" s="17"/>
      <c r="Q52" s="16"/>
      <c r="R52" s="16"/>
      <c r="S52" s="16"/>
      <c r="U52" s="18"/>
      <c r="V52" s="13">
        <f>C52</f>
        <v>0</v>
      </c>
      <c r="W52" s="13">
        <f>C54</f>
        <v>0</v>
      </c>
      <c r="X52" s="14"/>
      <c r="Y52" s="14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</row>
    <row r="53" spans="2:51" ht="8.1" customHeight="1" x14ac:dyDescent="0.25">
      <c r="C53" s="6"/>
      <c r="D53" s="7"/>
      <c r="E53" s="40"/>
      <c r="F53" s="40"/>
      <c r="G53" s="40"/>
      <c r="H53" s="40"/>
      <c r="I53" s="40"/>
      <c r="K53" s="167"/>
      <c r="L53" s="161"/>
      <c r="M53" s="161"/>
      <c r="N53" s="161"/>
      <c r="O53" s="167"/>
      <c r="P53" s="17"/>
      <c r="Q53" s="16"/>
      <c r="R53" s="16"/>
      <c r="S53" s="16"/>
      <c r="U53" s="18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</row>
    <row r="54" spans="2:51" ht="21.95" customHeight="1" x14ac:dyDescent="0.25">
      <c r="C54" s="11"/>
      <c r="D54" s="7" t="s">
        <v>4</v>
      </c>
      <c r="E54" s="40"/>
      <c r="F54" s="40"/>
      <c r="G54" s="40"/>
      <c r="H54" s="40"/>
      <c r="I54" s="40"/>
      <c r="K54" s="167"/>
      <c r="L54" s="161"/>
      <c r="M54" s="161"/>
      <c r="N54" s="161"/>
      <c r="O54" s="167"/>
      <c r="P54" s="17"/>
      <c r="Q54" s="16"/>
      <c r="R54" s="16"/>
      <c r="S54" s="16"/>
      <c r="U54" s="18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spans="2:51" ht="14.1" customHeight="1" x14ac:dyDescent="0.25">
      <c r="C55" s="8"/>
      <c r="D55" s="5"/>
      <c r="E55" s="40"/>
      <c r="F55" s="40"/>
      <c r="G55" s="40"/>
      <c r="H55" s="40"/>
      <c r="I55" s="40"/>
      <c r="K55" s="167"/>
      <c r="L55" s="161"/>
      <c r="M55" s="161"/>
      <c r="N55" s="161"/>
      <c r="O55" s="167"/>
      <c r="P55" s="17"/>
      <c r="Q55" s="16"/>
      <c r="R55" s="16"/>
      <c r="S55" s="16"/>
      <c r="U55" s="18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spans="2:51" ht="21.95" customHeight="1" x14ac:dyDescent="0.25">
      <c r="C56" s="153" t="s">
        <v>110</v>
      </c>
      <c r="D56" s="5"/>
      <c r="E56" s="40"/>
      <c r="F56" s="40"/>
      <c r="G56" s="40"/>
      <c r="H56" s="40"/>
      <c r="I56" s="40"/>
      <c r="K56" s="167"/>
      <c r="L56" s="161"/>
      <c r="M56" s="161"/>
      <c r="N56" s="161"/>
      <c r="O56" s="167"/>
      <c r="P56" s="17"/>
      <c r="Q56" s="16"/>
      <c r="R56" s="16"/>
      <c r="S56" s="16"/>
      <c r="U56" s="18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</row>
    <row r="57" spans="2:51" ht="21.95" customHeight="1" x14ac:dyDescent="0.25">
      <c r="B57" s="150"/>
      <c r="C57" s="173"/>
      <c r="D57" s="173"/>
      <c r="E57" s="173"/>
      <c r="F57" s="173"/>
      <c r="G57" s="173"/>
      <c r="H57" s="173"/>
      <c r="I57" s="40"/>
      <c r="K57" s="167"/>
      <c r="L57" s="12" t="str">
        <f>IF(C57="","",IF(SUM(H48:I48)=0,"",IF(V57='H-Salden'!V38,1,0)))</f>
        <v/>
      </c>
      <c r="M57" s="9" t="str">
        <f>IF(N57="","","/")</f>
        <v>/</v>
      </c>
      <c r="N57" s="10">
        <f>IF(SUM('H-Salden'!H29:I29)=0,"",1)</f>
        <v>1</v>
      </c>
      <c r="O57" s="167"/>
      <c r="P57" s="17"/>
      <c r="Q57" s="16"/>
      <c r="R57" s="16"/>
      <c r="S57" s="16"/>
      <c r="U57" s="18"/>
      <c r="V57" s="13">
        <f>C57</f>
        <v>0</v>
      </c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</row>
    <row r="58" spans="2:51" s="161" customFormat="1" ht="14.1" customHeight="1" x14ac:dyDescent="0.25">
      <c r="C58" s="8"/>
      <c r="D58" s="5"/>
      <c r="E58" s="40"/>
      <c r="F58" s="40"/>
      <c r="G58" s="40"/>
      <c r="H58" s="40"/>
      <c r="I58" s="40"/>
      <c r="J58"/>
      <c r="K58" s="167"/>
      <c r="O58" s="167"/>
      <c r="P58" s="17"/>
      <c r="Q58" s="16"/>
      <c r="R58" s="16"/>
      <c r="S58" s="16"/>
      <c r="U58" s="18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</row>
    <row r="59" spans="2:51" s="161" customFormat="1" ht="21.95" customHeight="1" x14ac:dyDescent="0.25">
      <c r="C59" s="153" t="s">
        <v>138</v>
      </c>
      <c r="D59" s="40"/>
      <c r="E59" s="40"/>
      <c r="F59" s="40"/>
      <c r="G59" s="40"/>
      <c r="H59" s="40"/>
      <c r="I59" s="40"/>
      <c r="J59"/>
      <c r="K59" s="167"/>
      <c r="O59" s="167"/>
      <c r="P59" s="17"/>
      <c r="Q59" s="16"/>
      <c r="R59" s="16"/>
      <c r="S59" s="16"/>
      <c r="U59" s="18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</row>
    <row r="60" spans="2:51" s="161" customFormat="1" ht="21.95" customHeight="1" x14ac:dyDescent="0.25">
      <c r="B60" s="150"/>
      <c r="C60" s="173"/>
      <c r="D60" s="173"/>
      <c r="E60" s="173"/>
      <c r="F60" s="160" t="s">
        <v>1</v>
      </c>
      <c r="G60" s="173"/>
      <c r="H60" s="173"/>
      <c r="I60" s="173"/>
      <c r="J60"/>
      <c r="K60" s="167"/>
      <c r="L60" s="12" t="str">
        <f>IF(AND(C60="",G60=""),"",IF(SUM(H48:I48)=0,"",SUM(IF(V60="",0,IF(V60='H-Salden'!V41,1,0)),IF(W60="",0,IF(W60='H-Salden'!W41,1,0)),IF(X60="",0,IF(X60='H-Salden'!X41,1,0)),IF(Y60="",0,IF(Y60='H-Salden'!Y41,1,0)))))</f>
        <v/>
      </c>
      <c r="M60" s="9" t="str">
        <f>IF(N60="","","/")</f>
        <v>/</v>
      </c>
      <c r="N60" s="10">
        <f>IF(SUM('H-Salden'!H29:I29)=0,"",2)</f>
        <v>2</v>
      </c>
      <c r="O60" s="167"/>
      <c r="P60" s="17"/>
      <c r="Q60" s="16"/>
      <c r="R60" s="16"/>
      <c r="S60" s="16"/>
      <c r="U60" s="18"/>
      <c r="V60" s="13">
        <f>C60</f>
        <v>0</v>
      </c>
      <c r="W60" s="13">
        <f>G60</f>
        <v>0</v>
      </c>
      <c r="X60" s="14"/>
      <c r="Y60" s="14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</row>
    <row r="61" spans="2:51" ht="21.95" customHeight="1" x14ac:dyDescent="0.25">
      <c r="C61" s="40"/>
      <c r="D61" s="40"/>
      <c r="E61" s="40"/>
      <c r="F61" s="40"/>
      <c r="G61" s="40"/>
      <c r="H61" s="40"/>
      <c r="I61" s="40"/>
      <c r="K61" s="167"/>
      <c r="O61" s="167"/>
      <c r="P61" s="17"/>
      <c r="Q61" s="16"/>
      <c r="R61" s="16"/>
      <c r="S61" s="16"/>
      <c r="U61" s="18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</row>
    <row r="62" spans="2:51" ht="21.95" customHeight="1" x14ac:dyDescent="0.25">
      <c r="C62" s="152" t="s">
        <v>116</v>
      </c>
      <c r="D62" s="40"/>
      <c r="E62" s="40"/>
      <c r="F62" s="40"/>
      <c r="G62" s="40"/>
      <c r="H62" s="40"/>
      <c r="I62" s="40"/>
      <c r="K62" s="167"/>
      <c r="O62" s="167"/>
      <c r="P62" s="17"/>
      <c r="Q62" s="16"/>
      <c r="R62" s="16"/>
      <c r="S62" s="16"/>
      <c r="U62" s="18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</row>
    <row r="63" spans="2:51" ht="21.95" customHeight="1" x14ac:dyDescent="0.25">
      <c r="C63" s="91"/>
      <c r="D63" s="90"/>
      <c r="E63" s="223" t="s">
        <v>95</v>
      </c>
      <c r="F63" s="223"/>
      <c r="G63" s="223"/>
      <c r="H63" s="89" t="s">
        <v>20</v>
      </c>
      <c r="I63" s="88" t="s">
        <v>94</v>
      </c>
      <c r="K63" s="167"/>
      <c r="O63" s="167"/>
      <c r="P63" s="17"/>
      <c r="Q63" s="16"/>
      <c r="R63" s="16"/>
      <c r="S63" s="16"/>
      <c r="U63" s="18"/>
      <c r="V63" s="26" t="s">
        <v>9</v>
      </c>
      <c r="W63" s="26" t="str">
        <f t="shared" ref="W63:AF69" si="9">IF($V63="","",ROUND($V63*W$6,0))</f>
        <v/>
      </c>
      <c r="X63" s="26" t="str">
        <f t="shared" si="9"/>
        <v/>
      </c>
      <c r="Y63" s="26" t="str">
        <f t="shared" si="9"/>
        <v/>
      </c>
      <c r="Z63" s="26" t="str">
        <f t="shared" si="9"/>
        <v/>
      </c>
      <c r="AA63" s="26" t="str">
        <f t="shared" si="9"/>
        <v/>
      </c>
      <c r="AB63" s="26" t="str">
        <f t="shared" si="9"/>
        <v/>
      </c>
      <c r="AC63" s="26" t="str">
        <f t="shared" si="9"/>
        <v/>
      </c>
      <c r="AD63" s="26" t="str">
        <f t="shared" si="9"/>
        <v/>
      </c>
      <c r="AE63" s="26" t="str">
        <f t="shared" si="9"/>
        <v/>
      </c>
      <c r="AF63" s="26" t="str">
        <f t="shared" si="9"/>
        <v/>
      </c>
      <c r="AG63" s="26" t="str">
        <f t="shared" ref="AG63:AP69" si="10">IF($V63="","",ROUND($V63*AG$6,0))</f>
        <v/>
      </c>
      <c r="AH63" s="26" t="str">
        <f t="shared" si="10"/>
        <v/>
      </c>
      <c r="AI63" s="26" t="str">
        <f t="shared" si="10"/>
        <v/>
      </c>
      <c r="AJ63" s="26" t="str">
        <f t="shared" si="10"/>
        <v/>
      </c>
      <c r="AK63" s="26" t="str">
        <f t="shared" si="10"/>
        <v/>
      </c>
      <c r="AL63" s="26" t="str">
        <f t="shared" si="10"/>
        <v/>
      </c>
      <c r="AM63" s="26" t="str">
        <f t="shared" si="10"/>
        <v/>
      </c>
      <c r="AN63" s="26" t="str">
        <f t="shared" si="10"/>
        <v/>
      </c>
      <c r="AO63" s="26" t="str">
        <f t="shared" si="10"/>
        <v/>
      </c>
      <c r="AP63" s="26" t="str">
        <f t="shared" si="10"/>
        <v/>
      </c>
      <c r="AQ63" s="26" t="str">
        <f t="shared" ref="AQ63:AY69" si="11">IF($V63="","",ROUND($V63*AQ$6,0))</f>
        <v/>
      </c>
      <c r="AR63" s="26" t="str">
        <f t="shared" si="11"/>
        <v/>
      </c>
      <c r="AS63" s="26" t="str">
        <f t="shared" si="11"/>
        <v/>
      </c>
      <c r="AT63" s="26" t="str">
        <f t="shared" si="11"/>
        <v/>
      </c>
      <c r="AU63" s="26" t="str">
        <f t="shared" si="11"/>
        <v/>
      </c>
      <c r="AV63" s="26" t="str">
        <f t="shared" si="11"/>
        <v/>
      </c>
      <c r="AW63" s="26" t="str">
        <f t="shared" si="11"/>
        <v/>
      </c>
      <c r="AX63" s="26" t="str">
        <f t="shared" si="11"/>
        <v/>
      </c>
      <c r="AY63" s="26" t="str">
        <f t="shared" si="11"/>
        <v/>
      </c>
    </row>
    <row r="64" spans="2:51" ht="21.95" customHeight="1" x14ac:dyDescent="0.25">
      <c r="C64" s="86" t="s">
        <v>18</v>
      </c>
      <c r="D64" s="87" t="s">
        <v>17</v>
      </c>
      <c r="E64" s="220" t="s">
        <v>16</v>
      </c>
      <c r="F64" s="221"/>
      <c r="G64" s="222"/>
      <c r="H64" s="85" t="s">
        <v>15</v>
      </c>
      <c r="I64" s="85" t="s">
        <v>14</v>
      </c>
      <c r="K64" s="167"/>
      <c r="O64" s="167"/>
      <c r="P64" s="17"/>
      <c r="Q64" s="16"/>
      <c r="R64" s="16"/>
      <c r="S64" s="16"/>
      <c r="U64" s="18"/>
      <c r="V64" s="26" t="s">
        <v>9</v>
      </c>
      <c r="W64" s="26" t="str">
        <f t="shared" si="9"/>
        <v/>
      </c>
      <c r="X64" s="26" t="str">
        <f t="shared" si="9"/>
        <v/>
      </c>
      <c r="Y64" s="26" t="str">
        <f t="shared" si="9"/>
        <v/>
      </c>
      <c r="Z64" s="26" t="str">
        <f t="shared" si="9"/>
        <v/>
      </c>
      <c r="AA64" s="26" t="str">
        <f t="shared" si="9"/>
        <v/>
      </c>
      <c r="AB64" s="26" t="str">
        <f t="shared" si="9"/>
        <v/>
      </c>
      <c r="AC64" s="26" t="str">
        <f t="shared" si="9"/>
        <v/>
      </c>
      <c r="AD64" s="26" t="str">
        <f t="shared" si="9"/>
        <v/>
      </c>
      <c r="AE64" s="26" t="str">
        <f t="shared" si="9"/>
        <v/>
      </c>
      <c r="AF64" s="26" t="str">
        <f t="shared" si="9"/>
        <v/>
      </c>
      <c r="AG64" s="26" t="str">
        <f t="shared" si="10"/>
        <v/>
      </c>
      <c r="AH64" s="26" t="str">
        <f t="shared" si="10"/>
        <v/>
      </c>
      <c r="AI64" s="26" t="str">
        <f t="shared" si="10"/>
        <v/>
      </c>
      <c r="AJ64" s="26" t="str">
        <f t="shared" si="10"/>
        <v/>
      </c>
      <c r="AK64" s="26" t="str">
        <f t="shared" si="10"/>
        <v/>
      </c>
      <c r="AL64" s="26" t="str">
        <f t="shared" si="10"/>
        <v/>
      </c>
      <c r="AM64" s="26" t="str">
        <f t="shared" si="10"/>
        <v/>
      </c>
      <c r="AN64" s="26" t="str">
        <f t="shared" si="10"/>
        <v/>
      </c>
      <c r="AO64" s="26" t="str">
        <f t="shared" si="10"/>
        <v/>
      </c>
      <c r="AP64" s="26" t="str">
        <f t="shared" si="10"/>
        <v/>
      </c>
      <c r="AQ64" s="26" t="str">
        <f t="shared" si="11"/>
        <v/>
      </c>
      <c r="AR64" s="26" t="str">
        <f t="shared" si="11"/>
        <v/>
      </c>
      <c r="AS64" s="26" t="str">
        <f t="shared" si="11"/>
        <v/>
      </c>
      <c r="AT64" s="26" t="str">
        <f t="shared" si="11"/>
        <v/>
      </c>
      <c r="AU64" s="26" t="str">
        <f t="shared" si="11"/>
        <v/>
      </c>
      <c r="AV64" s="26" t="str">
        <f t="shared" si="11"/>
        <v/>
      </c>
      <c r="AW64" s="26" t="str">
        <f t="shared" si="11"/>
        <v/>
      </c>
      <c r="AX64" s="26" t="str">
        <f t="shared" si="11"/>
        <v/>
      </c>
      <c r="AY64" s="26" t="str">
        <f t="shared" si="11"/>
        <v/>
      </c>
    </row>
    <row r="65" spans="2:51" ht="21.95" customHeight="1" x14ac:dyDescent="0.25">
      <c r="C65" s="32" t="s">
        <v>72</v>
      </c>
      <c r="D65" s="31" t="s">
        <v>71</v>
      </c>
      <c r="E65" s="191" t="s">
        <v>70</v>
      </c>
      <c r="F65" s="192"/>
      <c r="G65" s="193"/>
      <c r="H65" s="41">
        <f>IF(OR($O$1="",E65="",TYPE(VLOOKUP(E65,DB,$O$1+1,0))=16),"",VLOOKUP(E65,DB,$O$1+1,0))</f>
        <v>597</v>
      </c>
      <c r="I65" s="27"/>
      <c r="K65" s="167"/>
      <c r="O65" s="167"/>
      <c r="P65" s="17"/>
      <c r="Q65" s="16"/>
      <c r="R65" s="16"/>
      <c r="S65" s="16"/>
      <c r="U65" s="18" t="str">
        <f>E65</f>
        <v>Zuchtschafverkauf</v>
      </c>
      <c r="V65" s="26">
        <v>671.2</v>
      </c>
      <c r="W65" s="26">
        <f t="shared" si="9"/>
        <v>577</v>
      </c>
      <c r="X65" s="26">
        <f t="shared" si="9"/>
        <v>618</v>
      </c>
      <c r="Y65" s="26">
        <f t="shared" si="9"/>
        <v>597</v>
      </c>
      <c r="Z65" s="26">
        <f t="shared" si="9"/>
        <v>685</v>
      </c>
      <c r="AA65" s="26">
        <f t="shared" si="9"/>
        <v>732</v>
      </c>
      <c r="AB65" s="26">
        <f t="shared" si="9"/>
        <v>779</v>
      </c>
      <c r="AC65" s="26">
        <f t="shared" si="9"/>
        <v>705</v>
      </c>
      <c r="AD65" s="26">
        <f t="shared" si="9"/>
        <v>631</v>
      </c>
      <c r="AE65" s="26">
        <f t="shared" si="9"/>
        <v>638</v>
      </c>
      <c r="AF65" s="26">
        <f t="shared" si="9"/>
        <v>510</v>
      </c>
      <c r="AG65" s="26">
        <f t="shared" si="10"/>
        <v>691</v>
      </c>
      <c r="AH65" s="26">
        <f t="shared" si="10"/>
        <v>752</v>
      </c>
      <c r="AI65" s="26">
        <f t="shared" si="10"/>
        <v>812</v>
      </c>
      <c r="AJ65" s="26">
        <f t="shared" si="10"/>
        <v>725</v>
      </c>
      <c r="AK65" s="26">
        <f t="shared" si="10"/>
        <v>624</v>
      </c>
      <c r="AL65" s="26">
        <f t="shared" si="10"/>
        <v>557</v>
      </c>
      <c r="AM65" s="26">
        <f t="shared" si="10"/>
        <v>611</v>
      </c>
      <c r="AN65" s="26">
        <f t="shared" si="10"/>
        <v>698</v>
      </c>
      <c r="AO65" s="26">
        <f t="shared" si="10"/>
        <v>745</v>
      </c>
      <c r="AP65" s="26">
        <f t="shared" si="10"/>
        <v>524</v>
      </c>
      <c r="AQ65" s="26">
        <f t="shared" si="11"/>
        <v>732</v>
      </c>
      <c r="AR65" s="26">
        <f t="shared" si="11"/>
        <v>577</v>
      </c>
      <c r="AS65" s="26">
        <f t="shared" si="11"/>
        <v>564</v>
      </c>
      <c r="AT65" s="26">
        <f t="shared" si="11"/>
        <v>758</v>
      </c>
      <c r="AU65" s="26">
        <f t="shared" si="11"/>
        <v>597</v>
      </c>
      <c r="AV65" s="26">
        <f t="shared" si="11"/>
        <v>752</v>
      </c>
      <c r="AW65" s="26">
        <f t="shared" si="11"/>
        <v>785</v>
      </c>
      <c r="AX65" s="26">
        <f t="shared" si="11"/>
        <v>631</v>
      </c>
      <c r="AY65" s="26">
        <f t="shared" si="11"/>
        <v>772</v>
      </c>
    </row>
    <row r="66" spans="2:51" ht="21.95" customHeight="1" x14ac:dyDescent="0.25">
      <c r="C66" s="30" t="s">
        <v>91</v>
      </c>
      <c r="D66" s="29" t="s">
        <v>90</v>
      </c>
      <c r="E66" s="194" t="s">
        <v>89</v>
      </c>
      <c r="F66" s="195"/>
      <c r="G66" s="196"/>
      <c r="H66" s="28"/>
      <c r="I66" s="28">
        <f>IF(OR($O$1="",E66="",TYPE(VLOOKUP(E66,DB,$O$1+1,0))=16),"",VLOOKUP(E66,DB,$O$1+1,0))</f>
        <v>597</v>
      </c>
      <c r="K66" s="167"/>
      <c r="O66" s="167"/>
      <c r="P66" s="17"/>
      <c r="Q66" s="16"/>
      <c r="R66" s="16"/>
      <c r="S66" s="16"/>
      <c r="U66" s="18" t="str">
        <f>E66</f>
        <v>TSV überweist Vesteigerungsentgelt</v>
      </c>
      <c r="V66" s="26">
        <v>671.2</v>
      </c>
      <c r="W66" s="26">
        <f t="shared" si="9"/>
        <v>577</v>
      </c>
      <c r="X66" s="26">
        <f t="shared" si="9"/>
        <v>618</v>
      </c>
      <c r="Y66" s="26">
        <f t="shared" si="9"/>
        <v>597</v>
      </c>
      <c r="Z66" s="26">
        <f t="shared" si="9"/>
        <v>685</v>
      </c>
      <c r="AA66" s="26">
        <f t="shared" si="9"/>
        <v>732</v>
      </c>
      <c r="AB66" s="26">
        <f t="shared" si="9"/>
        <v>779</v>
      </c>
      <c r="AC66" s="26">
        <f t="shared" si="9"/>
        <v>705</v>
      </c>
      <c r="AD66" s="26">
        <f t="shared" si="9"/>
        <v>631</v>
      </c>
      <c r="AE66" s="26">
        <f t="shared" si="9"/>
        <v>638</v>
      </c>
      <c r="AF66" s="26">
        <f t="shared" si="9"/>
        <v>510</v>
      </c>
      <c r="AG66" s="26">
        <f t="shared" si="10"/>
        <v>691</v>
      </c>
      <c r="AH66" s="26">
        <f t="shared" si="10"/>
        <v>752</v>
      </c>
      <c r="AI66" s="26">
        <f t="shared" si="10"/>
        <v>812</v>
      </c>
      <c r="AJ66" s="26">
        <f t="shared" si="10"/>
        <v>725</v>
      </c>
      <c r="AK66" s="26">
        <f t="shared" si="10"/>
        <v>624</v>
      </c>
      <c r="AL66" s="26">
        <f t="shared" si="10"/>
        <v>557</v>
      </c>
      <c r="AM66" s="26">
        <f t="shared" si="10"/>
        <v>611</v>
      </c>
      <c r="AN66" s="26">
        <f t="shared" si="10"/>
        <v>698</v>
      </c>
      <c r="AO66" s="26">
        <f t="shared" si="10"/>
        <v>745</v>
      </c>
      <c r="AP66" s="26">
        <f t="shared" si="10"/>
        <v>524</v>
      </c>
      <c r="AQ66" s="26">
        <f t="shared" si="11"/>
        <v>732</v>
      </c>
      <c r="AR66" s="26">
        <f t="shared" si="11"/>
        <v>577</v>
      </c>
      <c r="AS66" s="26">
        <f t="shared" si="11"/>
        <v>564</v>
      </c>
      <c r="AT66" s="26">
        <f t="shared" si="11"/>
        <v>758</v>
      </c>
      <c r="AU66" s="26">
        <f t="shared" si="11"/>
        <v>597</v>
      </c>
      <c r="AV66" s="26">
        <f t="shared" si="11"/>
        <v>752</v>
      </c>
      <c r="AW66" s="26">
        <f t="shared" si="11"/>
        <v>785</v>
      </c>
      <c r="AX66" s="26">
        <f t="shared" si="11"/>
        <v>631</v>
      </c>
      <c r="AY66" s="26">
        <f t="shared" si="11"/>
        <v>772</v>
      </c>
    </row>
    <row r="67" spans="2:51" ht="21.95" customHeight="1" x14ac:dyDescent="0.25">
      <c r="C67" s="25" t="s">
        <v>8</v>
      </c>
      <c r="D67" s="24" t="s">
        <v>7</v>
      </c>
      <c r="E67" s="174" t="s">
        <v>6</v>
      </c>
      <c r="F67" s="175"/>
      <c r="G67" s="176"/>
      <c r="H67" s="170"/>
      <c r="I67" s="170"/>
      <c r="K67" s="167"/>
      <c r="L67" s="12" t="str">
        <f>IF(SUM(H67:I67)=0,"",IF(SUM(H67:I67)=SUM('H-Salden'!H68:I68),1,0))</f>
        <v/>
      </c>
      <c r="M67" s="9" t="str">
        <f>IF(N67="","","/")</f>
        <v/>
      </c>
      <c r="N67" s="10" t="str">
        <f>IF(SUM('H-Salden'!H68:I68)=0,"",1)</f>
        <v/>
      </c>
      <c r="O67" s="167"/>
      <c r="P67" s="17"/>
      <c r="Q67" s="16"/>
      <c r="R67" s="16"/>
      <c r="S67" s="16"/>
      <c r="U67" s="18"/>
      <c r="V67" s="26" t="s">
        <v>9</v>
      </c>
      <c r="W67" s="26" t="str">
        <f t="shared" si="9"/>
        <v/>
      </c>
      <c r="X67" s="26" t="str">
        <f t="shared" si="9"/>
        <v/>
      </c>
      <c r="Y67" s="26" t="str">
        <f t="shared" si="9"/>
        <v/>
      </c>
      <c r="Z67" s="26" t="str">
        <f t="shared" si="9"/>
        <v/>
      </c>
      <c r="AA67" s="26" t="str">
        <f t="shared" si="9"/>
        <v/>
      </c>
      <c r="AB67" s="26" t="str">
        <f t="shared" si="9"/>
        <v/>
      </c>
      <c r="AC67" s="26" t="str">
        <f t="shared" si="9"/>
        <v/>
      </c>
      <c r="AD67" s="26" t="str">
        <f t="shared" si="9"/>
        <v/>
      </c>
      <c r="AE67" s="26" t="str">
        <f t="shared" si="9"/>
        <v/>
      </c>
      <c r="AF67" s="26" t="str">
        <f t="shared" si="9"/>
        <v/>
      </c>
      <c r="AG67" s="26" t="str">
        <f t="shared" si="10"/>
        <v/>
      </c>
      <c r="AH67" s="26" t="str">
        <f t="shared" si="10"/>
        <v/>
      </c>
      <c r="AI67" s="26" t="str">
        <f t="shared" si="10"/>
        <v/>
      </c>
      <c r="AJ67" s="26" t="str">
        <f t="shared" si="10"/>
        <v/>
      </c>
      <c r="AK67" s="26" t="str">
        <f t="shared" si="10"/>
        <v/>
      </c>
      <c r="AL67" s="26" t="str">
        <f t="shared" si="10"/>
        <v/>
      </c>
      <c r="AM67" s="26" t="str">
        <f t="shared" si="10"/>
        <v/>
      </c>
      <c r="AN67" s="26" t="str">
        <f t="shared" si="10"/>
        <v/>
      </c>
      <c r="AO67" s="26" t="str">
        <f t="shared" si="10"/>
        <v/>
      </c>
      <c r="AP67" s="26" t="str">
        <f t="shared" si="10"/>
        <v/>
      </c>
      <c r="AQ67" s="26" t="str">
        <f t="shared" si="11"/>
        <v/>
      </c>
      <c r="AR67" s="26" t="str">
        <f t="shared" si="11"/>
        <v/>
      </c>
      <c r="AS67" s="26" t="str">
        <f t="shared" si="11"/>
        <v/>
      </c>
      <c r="AT67" s="26" t="str">
        <f t="shared" si="11"/>
        <v/>
      </c>
      <c r="AU67" s="26" t="str">
        <f t="shared" si="11"/>
        <v/>
      </c>
      <c r="AV67" s="26" t="str">
        <f t="shared" si="11"/>
        <v/>
      </c>
      <c r="AW67" s="26" t="str">
        <f t="shared" si="11"/>
        <v/>
      </c>
      <c r="AX67" s="26" t="str">
        <f t="shared" si="11"/>
        <v/>
      </c>
      <c r="AY67" s="26" t="str">
        <f t="shared" si="11"/>
        <v/>
      </c>
    </row>
    <row r="68" spans="2:51" ht="21.95" customHeight="1" thickBot="1" x14ac:dyDescent="0.3">
      <c r="C68" s="23"/>
      <c r="D68" s="22"/>
      <c r="E68" s="182" t="s">
        <v>5</v>
      </c>
      <c r="F68" s="183"/>
      <c r="G68" s="184"/>
      <c r="H68" s="171"/>
      <c r="I68" s="171"/>
      <c r="K68" s="167"/>
      <c r="L68" s="12" t="str">
        <f>IF(AND(H68="",I68=""),"",SUM(IF(H68='H-Salden'!H69,1,0),IF(I68='H-Salden'!I69,1,0)))</f>
        <v/>
      </c>
      <c r="M68" s="9" t="str">
        <f>IF(N68="","","/")</f>
        <v>/</v>
      </c>
      <c r="N68" s="10">
        <v>2</v>
      </c>
      <c r="O68" s="167"/>
      <c r="P68" s="17"/>
      <c r="Q68" s="16"/>
      <c r="R68" s="16"/>
      <c r="S68" s="16"/>
      <c r="U68" s="18"/>
      <c r="V68" s="26" t="s">
        <v>9</v>
      </c>
      <c r="W68" s="26" t="str">
        <f t="shared" si="9"/>
        <v/>
      </c>
      <c r="X68" s="26" t="str">
        <f t="shared" si="9"/>
        <v/>
      </c>
      <c r="Y68" s="26" t="str">
        <f t="shared" si="9"/>
        <v/>
      </c>
      <c r="Z68" s="26" t="str">
        <f t="shared" si="9"/>
        <v/>
      </c>
      <c r="AA68" s="26" t="str">
        <f t="shared" si="9"/>
        <v/>
      </c>
      <c r="AB68" s="26" t="str">
        <f t="shared" si="9"/>
        <v/>
      </c>
      <c r="AC68" s="26" t="str">
        <f t="shared" si="9"/>
        <v/>
      </c>
      <c r="AD68" s="26" t="str">
        <f t="shared" si="9"/>
        <v/>
      </c>
      <c r="AE68" s="26" t="str">
        <f t="shared" si="9"/>
        <v/>
      </c>
      <c r="AF68" s="26" t="str">
        <f t="shared" si="9"/>
        <v/>
      </c>
      <c r="AG68" s="26" t="str">
        <f t="shared" si="10"/>
        <v/>
      </c>
      <c r="AH68" s="26" t="str">
        <f t="shared" si="10"/>
        <v/>
      </c>
      <c r="AI68" s="26" t="str">
        <f t="shared" si="10"/>
        <v/>
      </c>
      <c r="AJ68" s="26" t="str">
        <f t="shared" si="10"/>
        <v/>
      </c>
      <c r="AK68" s="26" t="str">
        <f t="shared" si="10"/>
        <v/>
      </c>
      <c r="AL68" s="26" t="str">
        <f t="shared" si="10"/>
        <v/>
      </c>
      <c r="AM68" s="26" t="str">
        <f t="shared" si="10"/>
        <v/>
      </c>
      <c r="AN68" s="26" t="str">
        <f t="shared" si="10"/>
        <v/>
      </c>
      <c r="AO68" s="26" t="str">
        <f t="shared" si="10"/>
        <v/>
      </c>
      <c r="AP68" s="26" t="str">
        <f t="shared" si="10"/>
        <v/>
      </c>
      <c r="AQ68" s="26" t="str">
        <f t="shared" si="11"/>
        <v/>
      </c>
      <c r="AR68" s="26" t="str">
        <f t="shared" si="11"/>
        <v/>
      </c>
      <c r="AS68" s="26" t="str">
        <f t="shared" si="11"/>
        <v/>
      </c>
      <c r="AT68" s="26" t="str">
        <f t="shared" si="11"/>
        <v/>
      </c>
      <c r="AU68" s="26" t="str">
        <f t="shared" si="11"/>
        <v/>
      </c>
      <c r="AV68" s="26" t="str">
        <f t="shared" si="11"/>
        <v/>
      </c>
      <c r="AW68" s="26" t="str">
        <f t="shared" si="11"/>
        <v/>
      </c>
      <c r="AX68" s="26" t="str">
        <f t="shared" si="11"/>
        <v/>
      </c>
      <c r="AY68" s="26" t="str">
        <f t="shared" si="11"/>
        <v/>
      </c>
    </row>
    <row r="69" spans="2:51" ht="14.1" customHeight="1" thickTop="1" x14ac:dyDescent="0.25">
      <c r="C69" s="40"/>
      <c r="D69" s="40"/>
      <c r="E69" s="40"/>
      <c r="F69" s="40"/>
      <c r="G69" s="40"/>
      <c r="H69" s="40"/>
      <c r="I69" s="40"/>
      <c r="K69" s="167"/>
      <c r="L69" s="161"/>
      <c r="O69" s="167"/>
      <c r="P69" s="17"/>
      <c r="Q69" s="16"/>
      <c r="R69" s="16"/>
      <c r="S69" s="16"/>
      <c r="U69" s="18"/>
      <c r="V69" s="26" t="s">
        <v>9</v>
      </c>
      <c r="W69" s="26" t="str">
        <f t="shared" si="9"/>
        <v/>
      </c>
      <c r="X69" s="26" t="str">
        <f t="shared" si="9"/>
        <v/>
      </c>
      <c r="Y69" s="26" t="str">
        <f t="shared" si="9"/>
        <v/>
      </c>
      <c r="Z69" s="26" t="str">
        <f t="shared" si="9"/>
        <v/>
      </c>
      <c r="AA69" s="26" t="str">
        <f t="shared" si="9"/>
        <v/>
      </c>
      <c r="AB69" s="26" t="str">
        <f t="shared" si="9"/>
        <v/>
      </c>
      <c r="AC69" s="26" t="str">
        <f t="shared" si="9"/>
        <v/>
      </c>
      <c r="AD69" s="26" t="str">
        <f t="shared" si="9"/>
        <v/>
      </c>
      <c r="AE69" s="26" t="str">
        <f t="shared" si="9"/>
        <v/>
      </c>
      <c r="AF69" s="26" t="str">
        <f t="shared" si="9"/>
        <v/>
      </c>
      <c r="AG69" s="26" t="str">
        <f t="shared" si="10"/>
        <v/>
      </c>
      <c r="AH69" s="26" t="str">
        <f t="shared" si="10"/>
        <v/>
      </c>
      <c r="AI69" s="26" t="str">
        <f t="shared" si="10"/>
        <v/>
      </c>
      <c r="AJ69" s="26" t="str">
        <f t="shared" si="10"/>
        <v/>
      </c>
      <c r="AK69" s="26" t="str">
        <f t="shared" si="10"/>
        <v/>
      </c>
      <c r="AL69" s="26" t="str">
        <f t="shared" si="10"/>
        <v/>
      </c>
      <c r="AM69" s="26" t="str">
        <f t="shared" si="10"/>
        <v/>
      </c>
      <c r="AN69" s="26" t="str">
        <f t="shared" si="10"/>
        <v/>
      </c>
      <c r="AO69" s="26" t="str">
        <f t="shared" si="10"/>
        <v/>
      </c>
      <c r="AP69" s="26" t="str">
        <f t="shared" si="10"/>
        <v/>
      </c>
      <c r="AQ69" s="26" t="str">
        <f t="shared" si="11"/>
        <v/>
      </c>
      <c r="AR69" s="26" t="str">
        <f t="shared" si="11"/>
        <v/>
      </c>
      <c r="AS69" s="26" t="str">
        <f t="shared" si="11"/>
        <v/>
      </c>
      <c r="AT69" s="26" t="str">
        <f t="shared" si="11"/>
        <v/>
      </c>
      <c r="AU69" s="26" t="str">
        <f t="shared" si="11"/>
        <v/>
      </c>
      <c r="AV69" s="26" t="str">
        <f t="shared" si="11"/>
        <v/>
      </c>
      <c r="AW69" s="26" t="str">
        <f t="shared" si="11"/>
        <v/>
      </c>
      <c r="AX69" s="26" t="str">
        <f t="shared" si="11"/>
        <v/>
      </c>
      <c r="AY69" s="26" t="str">
        <f t="shared" si="11"/>
        <v/>
      </c>
    </row>
    <row r="70" spans="2:51" ht="21.95" customHeight="1" x14ac:dyDescent="0.25">
      <c r="C70" s="153" t="s">
        <v>109</v>
      </c>
      <c r="D70" s="5"/>
      <c r="E70" s="40"/>
      <c r="F70" s="40"/>
      <c r="G70" s="40"/>
      <c r="H70" s="40"/>
      <c r="I70" s="40"/>
      <c r="K70" s="167"/>
      <c r="L70" s="161"/>
      <c r="O70" s="167"/>
      <c r="P70" s="17"/>
      <c r="Q70" s="16"/>
      <c r="R70" s="16"/>
      <c r="S70" s="16"/>
      <c r="U70" s="18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</row>
    <row r="71" spans="2:51" ht="21.95" customHeight="1" x14ac:dyDescent="0.25">
      <c r="C71" s="11"/>
      <c r="D71" s="7" t="s">
        <v>3</v>
      </c>
      <c r="E71" s="40"/>
      <c r="F71" s="40"/>
      <c r="G71" s="40"/>
      <c r="H71" s="40"/>
      <c r="I71" s="40"/>
      <c r="K71" s="167"/>
      <c r="L71" s="12" t="str">
        <f>IF(AND(C71="",C73=""),"",IF(AND(C71&lt;&gt;"",C73&lt;&gt;""),0,IF(SUM(H67:I67)=0,"",SUM(IF(V71="",0,IF(V71='H-Salden'!V72,0.5,0)),IF(W71="",0,IF(W71='H-Salden'!W72,0.5,0)),IF(X71="",0,IF(X71='H-Salden'!X72,0.5,0)),IF(Y71="",0,IF(Y71='H-Salden'!Y72,0.5,0))))))</f>
        <v/>
      </c>
      <c r="M71" s="9" t="str">
        <f>IF(N71="","","/")</f>
        <v/>
      </c>
      <c r="N71" s="10" t="str">
        <f>IF(SUM('H-Salden'!H68:I68)=0,"",1)</f>
        <v/>
      </c>
      <c r="O71" s="167"/>
      <c r="P71" s="17"/>
      <c r="Q71" s="16"/>
      <c r="R71" s="16"/>
      <c r="S71" s="16"/>
      <c r="U71" s="18"/>
      <c r="V71" s="13">
        <f>C71</f>
        <v>0</v>
      </c>
      <c r="W71" s="13">
        <f>C73</f>
        <v>0</v>
      </c>
      <c r="X71" s="14"/>
      <c r="Y71" s="14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</row>
    <row r="72" spans="2:51" ht="8.1" customHeight="1" x14ac:dyDescent="0.25">
      <c r="C72" s="6"/>
      <c r="D72" s="7"/>
      <c r="E72" s="40"/>
      <c r="F72" s="40"/>
      <c r="G72" s="40"/>
      <c r="H72" s="40"/>
      <c r="I72" s="40"/>
      <c r="K72" s="167"/>
      <c r="L72" s="161"/>
      <c r="O72" s="167"/>
      <c r="P72" s="17"/>
      <c r="Q72" s="16"/>
      <c r="R72" s="16"/>
      <c r="S72" s="16"/>
      <c r="U72" s="18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</row>
    <row r="73" spans="2:51" ht="21.95" customHeight="1" x14ac:dyDescent="0.25">
      <c r="C73" s="11"/>
      <c r="D73" s="7" t="s">
        <v>4</v>
      </c>
      <c r="E73" s="40"/>
      <c r="F73" s="40"/>
      <c r="G73" s="40"/>
      <c r="H73" s="40"/>
      <c r="I73" s="40"/>
      <c r="K73" s="167"/>
      <c r="L73" s="161"/>
      <c r="O73" s="167"/>
      <c r="P73" s="17"/>
      <c r="Q73" s="16"/>
      <c r="R73" s="16"/>
      <c r="S73" s="16"/>
      <c r="U73" s="18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</row>
    <row r="74" spans="2:51" ht="14.1" customHeight="1" x14ac:dyDescent="0.25">
      <c r="C74" s="8"/>
      <c r="D74" s="5"/>
      <c r="E74" s="40"/>
      <c r="F74" s="40"/>
      <c r="G74" s="40"/>
      <c r="H74" s="40"/>
      <c r="I74" s="40"/>
      <c r="K74" s="167"/>
      <c r="L74" s="161"/>
      <c r="O74" s="167"/>
      <c r="P74" s="17"/>
      <c r="Q74" s="16"/>
      <c r="R74" s="16"/>
      <c r="S74" s="16"/>
      <c r="U74" s="18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</row>
    <row r="75" spans="2:51" ht="21.95" customHeight="1" x14ac:dyDescent="0.25">
      <c r="C75" s="153" t="s">
        <v>110</v>
      </c>
      <c r="D75" s="5"/>
      <c r="E75" s="40"/>
      <c r="F75" s="40"/>
      <c r="G75" s="40"/>
      <c r="H75" s="40"/>
      <c r="I75" s="40"/>
      <c r="K75" s="167"/>
      <c r="L75" s="161"/>
      <c r="O75" s="167"/>
      <c r="P75" s="17"/>
      <c r="Q75" s="16"/>
      <c r="R75" s="16"/>
      <c r="S75" s="16"/>
      <c r="U75" s="18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</row>
    <row r="76" spans="2:51" ht="21.95" customHeight="1" x14ac:dyDescent="0.25">
      <c r="B76" s="150"/>
      <c r="C76" s="173"/>
      <c r="D76" s="173"/>
      <c r="E76" s="173"/>
      <c r="F76" s="173"/>
      <c r="G76" s="173"/>
      <c r="H76" s="173"/>
      <c r="I76" s="40"/>
      <c r="K76" s="167"/>
      <c r="L76" s="12" t="str">
        <f>IF(C76="","",IF(SUM(H67:I67)=0,"",IF(V76='H-Salden'!V77,1,0)))</f>
        <v/>
      </c>
      <c r="M76" s="9" t="str">
        <f>IF(N76="","","/")</f>
        <v/>
      </c>
      <c r="N76" s="10" t="str">
        <f>IF(SUM('H-Salden'!H68:I68)=0,"",1)</f>
        <v/>
      </c>
      <c r="O76" s="167"/>
      <c r="P76" s="17"/>
      <c r="Q76" s="16"/>
      <c r="R76" s="16"/>
      <c r="S76" s="16"/>
      <c r="U76" s="18"/>
      <c r="V76" s="13">
        <f>C76</f>
        <v>0</v>
      </c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</row>
    <row r="77" spans="2:51" s="161" customFormat="1" ht="14.1" customHeight="1" x14ac:dyDescent="0.25">
      <c r="C77" s="8"/>
      <c r="D77" s="5"/>
      <c r="E77" s="40"/>
      <c r="F77" s="40"/>
      <c r="G77" s="40"/>
      <c r="H77" s="40"/>
      <c r="I77" s="40"/>
      <c r="J77"/>
      <c r="K77" s="167"/>
      <c r="O77" s="167"/>
      <c r="P77" s="17"/>
      <c r="Q77" s="16"/>
      <c r="R77" s="16"/>
      <c r="S77" s="16"/>
      <c r="U77" s="18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</row>
    <row r="78" spans="2:51" s="161" customFormat="1" ht="21.95" customHeight="1" x14ac:dyDescent="0.25">
      <c r="C78" s="153" t="s">
        <v>138</v>
      </c>
      <c r="D78" s="40"/>
      <c r="E78" s="40"/>
      <c r="F78" s="40"/>
      <c r="G78" s="40"/>
      <c r="H78" s="40"/>
      <c r="I78" s="40"/>
      <c r="J78"/>
      <c r="K78" s="167"/>
      <c r="O78" s="167"/>
      <c r="P78" s="17"/>
      <c r="Q78" s="16"/>
      <c r="R78" s="16"/>
      <c r="S78" s="16"/>
      <c r="U78" s="18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</row>
    <row r="79" spans="2:51" s="161" customFormat="1" ht="21.95" customHeight="1" x14ac:dyDescent="0.25">
      <c r="B79" s="150"/>
      <c r="C79" s="173"/>
      <c r="D79" s="173"/>
      <c r="E79" s="173"/>
      <c r="F79" s="160" t="s">
        <v>1</v>
      </c>
      <c r="G79" s="173"/>
      <c r="H79" s="173"/>
      <c r="I79" s="173"/>
      <c r="J79"/>
      <c r="K79" s="167"/>
      <c r="L79" s="12" t="str">
        <f>IF(AND(C79="",G79=""),"",IF(SUM(H67:I67)=0,"",SUM(IF(V79="",0,IF(V79='H-Salden'!V80,1,0)),IF(W79="",0,IF(W79='H-Salden'!W80,1,0)),IF(X79="",0,IF(X79='H-Salden'!X80,1,0)),IF(Y79="",0,IF(Y79='H-Salden'!Y80,1,0)))))</f>
        <v/>
      </c>
      <c r="M79" s="9" t="str">
        <f>IF(N79="","","/")</f>
        <v/>
      </c>
      <c r="N79" s="10" t="str">
        <f>IF(SUM('H-Salden'!H68:I68)=0,"",2)</f>
        <v/>
      </c>
      <c r="O79" s="167"/>
      <c r="P79" s="17"/>
      <c r="Q79" s="16"/>
      <c r="R79" s="16"/>
      <c r="S79" s="16"/>
      <c r="U79" s="18"/>
      <c r="V79" s="13">
        <f>C79</f>
        <v>0</v>
      </c>
      <c r="W79" s="13">
        <f>G79</f>
        <v>0</v>
      </c>
      <c r="X79" s="14"/>
      <c r="Y79" s="14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</row>
    <row r="80" spans="2:51" ht="21.95" customHeight="1" x14ac:dyDescent="0.25">
      <c r="C80" s="40"/>
      <c r="D80" s="40"/>
      <c r="E80" s="40"/>
      <c r="F80" s="40"/>
      <c r="G80" s="40"/>
      <c r="H80" s="40"/>
      <c r="I80" s="40"/>
      <c r="K80" s="167"/>
      <c r="O80" s="167"/>
      <c r="P80" s="17"/>
      <c r="Q80" s="16"/>
      <c r="R80" s="16"/>
      <c r="S80" s="16"/>
      <c r="U80" s="18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</row>
    <row r="81" spans="2:51" ht="21.95" customHeight="1" x14ac:dyDescent="0.25">
      <c r="C81" s="152" t="s">
        <v>117</v>
      </c>
      <c r="D81" s="40"/>
      <c r="E81" s="40"/>
      <c r="F81" s="40"/>
      <c r="G81" s="40"/>
      <c r="H81" s="40"/>
      <c r="I81" s="40"/>
      <c r="K81" s="167"/>
      <c r="O81" s="167"/>
      <c r="P81" s="17"/>
      <c r="Q81" s="16"/>
      <c r="R81" s="16"/>
      <c r="S81" s="16"/>
      <c r="U81" s="18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</row>
    <row r="82" spans="2:51" ht="21.95" customHeight="1" x14ac:dyDescent="0.25">
      <c r="C82" s="91"/>
      <c r="D82" s="90"/>
      <c r="E82" s="223" t="s">
        <v>100</v>
      </c>
      <c r="F82" s="223"/>
      <c r="G82" s="223"/>
      <c r="H82" s="89" t="s">
        <v>20</v>
      </c>
      <c r="I82" s="88" t="s">
        <v>99</v>
      </c>
      <c r="K82" s="167"/>
      <c r="O82" s="167"/>
      <c r="P82" s="17"/>
      <c r="Q82" s="16"/>
      <c r="R82" s="16"/>
      <c r="S82" s="16"/>
      <c r="U82" s="18"/>
      <c r="V82" s="26" t="s">
        <v>9</v>
      </c>
      <c r="W82" s="26" t="str">
        <f t="shared" ref="W82:AF89" si="12">IF($V82="","",ROUND($V82*W$6,0))</f>
        <v/>
      </c>
      <c r="X82" s="26" t="str">
        <f t="shared" si="12"/>
        <v/>
      </c>
      <c r="Y82" s="26" t="str">
        <f t="shared" si="12"/>
        <v/>
      </c>
      <c r="Z82" s="26" t="str">
        <f t="shared" si="12"/>
        <v/>
      </c>
      <c r="AA82" s="26" t="str">
        <f t="shared" si="12"/>
        <v/>
      </c>
      <c r="AB82" s="26" t="str">
        <f t="shared" si="12"/>
        <v/>
      </c>
      <c r="AC82" s="26" t="str">
        <f t="shared" si="12"/>
        <v/>
      </c>
      <c r="AD82" s="26" t="str">
        <f t="shared" si="12"/>
        <v/>
      </c>
      <c r="AE82" s="26" t="str">
        <f t="shared" si="12"/>
        <v/>
      </c>
      <c r="AF82" s="26" t="str">
        <f t="shared" si="12"/>
        <v/>
      </c>
      <c r="AG82" s="26" t="str">
        <f t="shared" ref="AG82:AP89" si="13">IF($V82="","",ROUND($V82*AG$6,0))</f>
        <v/>
      </c>
      <c r="AH82" s="26" t="str">
        <f t="shared" si="13"/>
        <v/>
      </c>
      <c r="AI82" s="26" t="str">
        <f t="shared" si="13"/>
        <v/>
      </c>
      <c r="AJ82" s="26" t="str">
        <f t="shared" si="13"/>
        <v/>
      </c>
      <c r="AK82" s="26" t="str">
        <f t="shared" si="13"/>
        <v/>
      </c>
      <c r="AL82" s="26" t="str">
        <f t="shared" si="13"/>
        <v/>
      </c>
      <c r="AM82" s="26" t="str">
        <f t="shared" si="13"/>
        <v/>
      </c>
      <c r="AN82" s="26" t="str">
        <f t="shared" si="13"/>
        <v/>
      </c>
      <c r="AO82" s="26" t="str">
        <f t="shared" si="13"/>
        <v/>
      </c>
      <c r="AP82" s="26" t="str">
        <f t="shared" si="13"/>
        <v/>
      </c>
      <c r="AQ82" s="26" t="str">
        <f t="shared" ref="AQ82:AY89" si="14">IF($V82="","",ROUND($V82*AQ$6,0))</f>
        <v/>
      </c>
      <c r="AR82" s="26" t="str">
        <f t="shared" si="14"/>
        <v/>
      </c>
      <c r="AS82" s="26" t="str">
        <f t="shared" si="14"/>
        <v/>
      </c>
      <c r="AT82" s="26" t="str">
        <f t="shared" si="14"/>
        <v/>
      </c>
      <c r="AU82" s="26" t="str">
        <f t="shared" si="14"/>
        <v/>
      </c>
      <c r="AV82" s="26" t="str">
        <f t="shared" si="14"/>
        <v/>
      </c>
      <c r="AW82" s="26" t="str">
        <f t="shared" si="14"/>
        <v/>
      </c>
      <c r="AX82" s="26" t="str">
        <f t="shared" si="14"/>
        <v/>
      </c>
      <c r="AY82" s="26" t="str">
        <f t="shared" si="14"/>
        <v/>
      </c>
    </row>
    <row r="83" spans="2:51" ht="21.95" customHeight="1" x14ac:dyDescent="0.25">
      <c r="C83" s="86" t="s">
        <v>18</v>
      </c>
      <c r="D83" s="87" t="s">
        <v>17</v>
      </c>
      <c r="E83" s="220" t="s">
        <v>16</v>
      </c>
      <c r="F83" s="221"/>
      <c r="G83" s="222"/>
      <c r="H83" s="85" t="s">
        <v>15</v>
      </c>
      <c r="I83" s="85" t="s">
        <v>14</v>
      </c>
      <c r="K83" s="167"/>
      <c r="O83" s="167"/>
      <c r="P83" s="17"/>
      <c r="Q83" s="16"/>
      <c r="R83" s="16"/>
      <c r="S83" s="16"/>
      <c r="U83" s="18"/>
      <c r="V83" s="26" t="s">
        <v>9</v>
      </c>
      <c r="W83" s="26" t="str">
        <f t="shared" si="12"/>
        <v/>
      </c>
      <c r="X83" s="26" t="str">
        <f t="shared" si="12"/>
        <v/>
      </c>
      <c r="Y83" s="26" t="str">
        <f t="shared" si="12"/>
        <v/>
      </c>
      <c r="Z83" s="26" t="str">
        <f t="shared" si="12"/>
        <v/>
      </c>
      <c r="AA83" s="26" t="str">
        <f t="shared" si="12"/>
        <v/>
      </c>
      <c r="AB83" s="26" t="str">
        <f t="shared" si="12"/>
        <v/>
      </c>
      <c r="AC83" s="26" t="str">
        <f t="shared" si="12"/>
        <v/>
      </c>
      <c r="AD83" s="26" t="str">
        <f t="shared" si="12"/>
        <v/>
      </c>
      <c r="AE83" s="26" t="str">
        <f t="shared" si="12"/>
        <v/>
      </c>
      <c r="AF83" s="26" t="str">
        <f t="shared" si="12"/>
        <v/>
      </c>
      <c r="AG83" s="26" t="str">
        <f t="shared" si="13"/>
        <v/>
      </c>
      <c r="AH83" s="26" t="str">
        <f t="shared" si="13"/>
        <v/>
      </c>
      <c r="AI83" s="26" t="str">
        <f t="shared" si="13"/>
        <v/>
      </c>
      <c r="AJ83" s="26" t="str">
        <f t="shared" si="13"/>
        <v/>
      </c>
      <c r="AK83" s="26" t="str">
        <f t="shared" si="13"/>
        <v/>
      </c>
      <c r="AL83" s="26" t="str">
        <f t="shared" si="13"/>
        <v/>
      </c>
      <c r="AM83" s="26" t="str">
        <f t="shared" si="13"/>
        <v/>
      </c>
      <c r="AN83" s="26" t="str">
        <f t="shared" si="13"/>
        <v/>
      </c>
      <c r="AO83" s="26" t="str">
        <f t="shared" si="13"/>
        <v/>
      </c>
      <c r="AP83" s="26" t="str">
        <f t="shared" si="13"/>
        <v/>
      </c>
      <c r="AQ83" s="26" t="str">
        <f t="shared" si="14"/>
        <v/>
      </c>
      <c r="AR83" s="26" t="str">
        <f t="shared" si="14"/>
        <v/>
      </c>
      <c r="AS83" s="26" t="str">
        <f t="shared" si="14"/>
        <v/>
      </c>
      <c r="AT83" s="26" t="str">
        <f t="shared" si="14"/>
        <v/>
      </c>
      <c r="AU83" s="26" t="str">
        <f t="shared" si="14"/>
        <v/>
      </c>
      <c r="AV83" s="26" t="str">
        <f t="shared" si="14"/>
        <v/>
      </c>
      <c r="AW83" s="26" t="str">
        <f t="shared" si="14"/>
        <v/>
      </c>
      <c r="AX83" s="26" t="str">
        <f t="shared" si="14"/>
        <v/>
      </c>
      <c r="AY83" s="26" t="str">
        <f t="shared" si="14"/>
        <v/>
      </c>
    </row>
    <row r="84" spans="2:51" ht="21.95" customHeight="1" x14ac:dyDescent="0.25">
      <c r="C84" s="32" t="s">
        <v>35</v>
      </c>
      <c r="D84" s="31" t="s">
        <v>34</v>
      </c>
      <c r="E84" s="191" t="s">
        <v>39</v>
      </c>
      <c r="F84" s="192"/>
      <c r="G84" s="193"/>
      <c r="H84" s="41">
        <f>IF(OR($O$1="",E84="",TYPE(VLOOKUP(E84,DB,$O$1+1,0))=16),"",VLOOKUP(E84,DB,$O$1+1,0))</f>
        <v>495</v>
      </c>
      <c r="I84" s="27"/>
      <c r="K84" s="167"/>
      <c r="O84" s="167"/>
      <c r="P84" s="17"/>
      <c r="Q84" s="16"/>
      <c r="R84" s="16"/>
      <c r="S84" s="16"/>
      <c r="U84" s="18" t="str">
        <f>E84</f>
        <v>AB Kassa (Bargeld)</v>
      </c>
      <c r="V84" s="26">
        <v>555.9</v>
      </c>
      <c r="W84" s="26">
        <f t="shared" si="12"/>
        <v>478</v>
      </c>
      <c r="X84" s="26">
        <f t="shared" si="12"/>
        <v>511</v>
      </c>
      <c r="Y84" s="26">
        <f t="shared" si="12"/>
        <v>495</v>
      </c>
      <c r="Z84" s="26">
        <f t="shared" si="12"/>
        <v>567</v>
      </c>
      <c r="AA84" s="26">
        <f t="shared" si="12"/>
        <v>606</v>
      </c>
      <c r="AB84" s="26">
        <f t="shared" si="12"/>
        <v>645</v>
      </c>
      <c r="AC84" s="26">
        <f t="shared" si="12"/>
        <v>584</v>
      </c>
      <c r="AD84" s="26">
        <f t="shared" si="12"/>
        <v>523</v>
      </c>
      <c r="AE84" s="26">
        <f t="shared" si="12"/>
        <v>528</v>
      </c>
      <c r="AF84" s="26">
        <f t="shared" si="12"/>
        <v>422</v>
      </c>
      <c r="AG84" s="26">
        <f t="shared" si="13"/>
        <v>573</v>
      </c>
      <c r="AH84" s="26">
        <f t="shared" si="13"/>
        <v>623</v>
      </c>
      <c r="AI84" s="26">
        <f t="shared" si="13"/>
        <v>673</v>
      </c>
      <c r="AJ84" s="26">
        <f t="shared" si="13"/>
        <v>600</v>
      </c>
      <c r="AK84" s="26">
        <f t="shared" si="13"/>
        <v>517</v>
      </c>
      <c r="AL84" s="26">
        <f t="shared" si="13"/>
        <v>461</v>
      </c>
      <c r="AM84" s="26">
        <f t="shared" si="13"/>
        <v>506</v>
      </c>
      <c r="AN84" s="26">
        <f t="shared" si="13"/>
        <v>578</v>
      </c>
      <c r="AO84" s="26">
        <f t="shared" si="13"/>
        <v>617</v>
      </c>
      <c r="AP84" s="26">
        <f t="shared" si="13"/>
        <v>434</v>
      </c>
      <c r="AQ84" s="26">
        <f t="shared" si="14"/>
        <v>606</v>
      </c>
      <c r="AR84" s="26">
        <f t="shared" si="14"/>
        <v>478</v>
      </c>
      <c r="AS84" s="26">
        <f t="shared" si="14"/>
        <v>467</v>
      </c>
      <c r="AT84" s="26">
        <f t="shared" si="14"/>
        <v>628</v>
      </c>
      <c r="AU84" s="26">
        <f t="shared" si="14"/>
        <v>495</v>
      </c>
      <c r="AV84" s="26">
        <f t="shared" si="14"/>
        <v>623</v>
      </c>
      <c r="AW84" s="26">
        <f t="shared" si="14"/>
        <v>650</v>
      </c>
      <c r="AX84" s="26">
        <f t="shared" si="14"/>
        <v>523</v>
      </c>
      <c r="AY84" s="26">
        <f t="shared" si="14"/>
        <v>639</v>
      </c>
    </row>
    <row r="85" spans="2:51" ht="21.95" customHeight="1" x14ac:dyDescent="0.25">
      <c r="C85" s="30" t="s">
        <v>98</v>
      </c>
      <c r="D85" s="29" t="s">
        <v>97</v>
      </c>
      <c r="E85" s="194" t="s">
        <v>96</v>
      </c>
      <c r="F85" s="195"/>
      <c r="G85" s="196"/>
      <c r="H85" s="28">
        <f>IF(OR($O$1="",E85="",TYPE(VLOOKUP(E85,DB,$O$1+1,0))=16),"",VLOOKUP(E85,DB,$O$1+1,0))</f>
        <v>858</v>
      </c>
      <c r="I85" s="28"/>
      <c r="K85" s="167"/>
      <c r="O85" s="167"/>
      <c r="P85" s="17"/>
      <c r="Q85" s="16"/>
      <c r="R85" s="16"/>
      <c r="S85" s="16"/>
      <c r="U85" s="18" t="str">
        <f>E85</f>
        <v>Metzger Müller zahlt Rechnung aus Vorjahr</v>
      </c>
      <c r="V85" s="26">
        <v>963.9</v>
      </c>
      <c r="W85" s="26">
        <f t="shared" si="12"/>
        <v>829</v>
      </c>
      <c r="X85" s="26">
        <f t="shared" si="12"/>
        <v>887</v>
      </c>
      <c r="Y85" s="26">
        <f t="shared" si="12"/>
        <v>858</v>
      </c>
      <c r="Z85" s="26">
        <f t="shared" si="12"/>
        <v>983</v>
      </c>
      <c r="AA85" s="26">
        <f t="shared" si="12"/>
        <v>1051</v>
      </c>
      <c r="AB85" s="26">
        <f t="shared" si="12"/>
        <v>1118</v>
      </c>
      <c r="AC85" s="26">
        <f t="shared" si="12"/>
        <v>1012</v>
      </c>
      <c r="AD85" s="26">
        <f t="shared" si="12"/>
        <v>906</v>
      </c>
      <c r="AE85" s="26">
        <f t="shared" si="12"/>
        <v>916</v>
      </c>
      <c r="AF85" s="26">
        <f t="shared" si="12"/>
        <v>733</v>
      </c>
      <c r="AG85" s="26">
        <f t="shared" si="13"/>
        <v>993</v>
      </c>
      <c r="AH85" s="26">
        <f t="shared" si="13"/>
        <v>1080</v>
      </c>
      <c r="AI85" s="26">
        <f t="shared" si="13"/>
        <v>1166</v>
      </c>
      <c r="AJ85" s="26">
        <f t="shared" si="13"/>
        <v>1041</v>
      </c>
      <c r="AK85" s="26">
        <f t="shared" si="13"/>
        <v>896</v>
      </c>
      <c r="AL85" s="26">
        <f t="shared" si="13"/>
        <v>800</v>
      </c>
      <c r="AM85" s="26">
        <f t="shared" si="13"/>
        <v>877</v>
      </c>
      <c r="AN85" s="26">
        <f t="shared" si="13"/>
        <v>1002</v>
      </c>
      <c r="AO85" s="26">
        <f t="shared" si="13"/>
        <v>1070</v>
      </c>
      <c r="AP85" s="26">
        <f t="shared" si="13"/>
        <v>752</v>
      </c>
      <c r="AQ85" s="26">
        <f t="shared" si="14"/>
        <v>1051</v>
      </c>
      <c r="AR85" s="26">
        <f t="shared" si="14"/>
        <v>829</v>
      </c>
      <c r="AS85" s="26">
        <f t="shared" si="14"/>
        <v>810</v>
      </c>
      <c r="AT85" s="26">
        <f t="shared" si="14"/>
        <v>1089</v>
      </c>
      <c r="AU85" s="26">
        <f t="shared" si="14"/>
        <v>858</v>
      </c>
      <c r="AV85" s="26">
        <f t="shared" si="14"/>
        <v>1080</v>
      </c>
      <c r="AW85" s="26">
        <f t="shared" si="14"/>
        <v>1128</v>
      </c>
      <c r="AX85" s="26">
        <f t="shared" si="14"/>
        <v>906</v>
      </c>
      <c r="AY85" s="26">
        <f t="shared" si="14"/>
        <v>1108</v>
      </c>
    </row>
    <row r="86" spans="2:51" ht="21.95" customHeight="1" x14ac:dyDescent="0.25">
      <c r="C86" s="30" t="s">
        <v>69</v>
      </c>
      <c r="D86" s="29" t="s">
        <v>68</v>
      </c>
      <c r="E86" s="194" t="s">
        <v>67</v>
      </c>
      <c r="F86" s="195"/>
      <c r="G86" s="196"/>
      <c r="H86" s="28">
        <f>IF(OR($O$1="",E86="",TYPE(VLOOKUP(E86,DB,$O$1+1,0))=16),"",VLOOKUP(E86,DB,$O$1+1,0))</f>
        <v>3134</v>
      </c>
      <c r="I86" s="28"/>
      <c r="K86" s="167"/>
      <c r="O86" s="167"/>
      <c r="P86" s="17"/>
      <c r="Q86" s="16"/>
      <c r="R86" s="16"/>
      <c r="S86" s="16"/>
      <c r="U86" s="18" t="str">
        <f>E86</f>
        <v>Milchgeld (Schafmilch, Sammelbeleg)</v>
      </c>
      <c r="V86" s="26">
        <v>3521</v>
      </c>
      <c r="W86" s="26">
        <f t="shared" si="12"/>
        <v>3028</v>
      </c>
      <c r="X86" s="26">
        <f t="shared" si="12"/>
        <v>3239</v>
      </c>
      <c r="Y86" s="26">
        <f t="shared" si="12"/>
        <v>3134</v>
      </c>
      <c r="Z86" s="26">
        <f t="shared" si="12"/>
        <v>3591</v>
      </c>
      <c r="AA86" s="26">
        <f t="shared" si="12"/>
        <v>3838</v>
      </c>
      <c r="AB86" s="26">
        <f t="shared" si="12"/>
        <v>4084</v>
      </c>
      <c r="AC86" s="26">
        <f t="shared" si="12"/>
        <v>3697</v>
      </c>
      <c r="AD86" s="26">
        <f t="shared" si="12"/>
        <v>3310</v>
      </c>
      <c r="AE86" s="26">
        <f t="shared" si="12"/>
        <v>3345</v>
      </c>
      <c r="AF86" s="26">
        <f t="shared" si="12"/>
        <v>2676</v>
      </c>
      <c r="AG86" s="26">
        <f t="shared" si="13"/>
        <v>3627</v>
      </c>
      <c r="AH86" s="26">
        <f t="shared" si="13"/>
        <v>3944</v>
      </c>
      <c r="AI86" s="26">
        <f t="shared" si="13"/>
        <v>4260</v>
      </c>
      <c r="AJ86" s="26">
        <f t="shared" si="13"/>
        <v>3803</v>
      </c>
      <c r="AK86" s="26">
        <f t="shared" si="13"/>
        <v>3275</v>
      </c>
      <c r="AL86" s="26">
        <f t="shared" si="13"/>
        <v>2922</v>
      </c>
      <c r="AM86" s="26">
        <f t="shared" si="13"/>
        <v>3204</v>
      </c>
      <c r="AN86" s="26">
        <f t="shared" si="13"/>
        <v>3662</v>
      </c>
      <c r="AO86" s="26">
        <f t="shared" si="13"/>
        <v>3908</v>
      </c>
      <c r="AP86" s="26">
        <f t="shared" si="13"/>
        <v>2746</v>
      </c>
      <c r="AQ86" s="26">
        <f t="shared" si="14"/>
        <v>3838</v>
      </c>
      <c r="AR86" s="26">
        <f t="shared" si="14"/>
        <v>3028</v>
      </c>
      <c r="AS86" s="26">
        <f t="shared" si="14"/>
        <v>2958</v>
      </c>
      <c r="AT86" s="26">
        <f t="shared" si="14"/>
        <v>3979</v>
      </c>
      <c r="AU86" s="26">
        <f t="shared" si="14"/>
        <v>3134</v>
      </c>
      <c r="AV86" s="26">
        <f t="shared" si="14"/>
        <v>3944</v>
      </c>
      <c r="AW86" s="26">
        <f t="shared" si="14"/>
        <v>4120</v>
      </c>
      <c r="AX86" s="26">
        <f t="shared" si="14"/>
        <v>3310</v>
      </c>
      <c r="AY86" s="26">
        <f t="shared" si="14"/>
        <v>4049</v>
      </c>
    </row>
    <row r="87" spans="2:51" ht="21.95" customHeight="1" x14ac:dyDescent="0.25">
      <c r="C87" s="25" t="s">
        <v>8</v>
      </c>
      <c r="D87" s="24" t="s">
        <v>7</v>
      </c>
      <c r="E87" s="174" t="s">
        <v>6</v>
      </c>
      <c r="F87" s="175"/>
      <c r="G87" s="176"/>
      <c r="H87" s="170"/>
      <c r="I87" s="170"/>
      <c r="K87" s="167"/>
      <c r="L87" s="12" t="str">
        <f>IF(SUM(H87:I87)=0,"",IF(SUM(H87:I87)=SUM('H-Salden'!H49:I49),1,0))</f>
        <v/>
      </c>
      <c r="M87" s="9" t="str">
        <f>IF(N87="","","/")</f>
        <v>/</v>
      </c>
      <c r="N87" s="10">
        <f>IF(SUM('H-Salden'!H49:I49)=0,"",1)</f>
        <v>1</v>
      </c>
      <c r="O87" s="167"/>
      <c r="P87" s="17"/>
      <c r="Q87" s="16"/>
      <c r="R87" s="16"/>
      <c r="S87" s="16"/>
      <c r="U87" s="18"/>
      <c r="V87" s="26" t="s">
        <v>9</v>
      </c>
      <c r="W87" s="26" t="str">
        <f t="shared" si="12"/>
        <v/>
      </c>
      <c r="X87" s="26" t="str">
        <f t="shared" si="12"/>
        <v/>
      </c>
      <c r="Y87" s="26" t="str">
        <f t="shared" si="12"/>
        <v/>
      </c>
      <c r="Z87" s="26" t="str">
        <f t="shared" si="12"/>
        <v/>
      </c>
      <c r="AA87" s="26" t="str">
        <f t="shared" si="12"/>
        <v/>
      </c>
      <c r="AB87" s="26" t="str">
        <f t="shared" si="12"/>
        <v/>
      </c>
      <c r="AC87" s="26" t="str">
        <f t="shared" si="12"/>
        <v/>
      </c>
      <c r="AD87" s="26" t="str">
        <f t="shared" si="12"/>
        <v/>
      </c>
      <c r="AE87" s="26" t="str">
        <f t="shared" si="12"/>
        <v/>
      </c>
      <c r="AF87" s="26" t="str">
        <f t="shared" si="12"/>
        <v/>
      </c>
      <c r="AG87" s="26" t="str">
        <f t="shared" si="13"/>
        <v/>
      </c>
      <c r="AH87" s="26" t="str">
        <f t="shared" si="13"/>
        <v/>
      </c>
      <c r="AI87" s="26" t="str">
        <f t="shared" si="13"/>
        <v/>
      </c>
      <c r="AJ87" s="26" t="str">
        <f t="shared" si="13"/>
        <v/>
      </c>
      <c r="AK87" s="26" t="str">
        <f t="shared" si="13"/>
        <v/>
      </c>
      <c r="AL87" s="26" t="str">
        <f t="shared" si="13"/>
        <v/>
      </c>
      <c r="AM87" s="26" t="str">
        <f t="shared" si="13"/>
        <v/>
      </c>
      <c r="AN87" s="26" t="str">
        <f t="shared" si="13"/>
        <v/>
      </c>
      <c r="AO87" s="26" t="str">
        <f t="shared" si="13"/>
        <v/>
      </c>
      <c r="AP87" s="26" t="str">
        <f t="shared" si="13"/>
        <v/>
      </c>
      <c r="AQ87" s="26" t="str">
        <f t="shared" si="14"/>
        <v/>
      </c>
      <c r="AR87" s="26" t="str">
        <f t="shared" si="14"/>
        <v/>
      </c>
      <c r="AS87" s="26" t="str">
        <f t="shared" si="14"/>
        <v/>
      </c>
      <c r="AT87" s="26" t="str">
        <f t="shared" si="14"/>
        <v/>
      </c>
      <c r="AU87" s="26" t="str">
        <f t="shared" si="14"/>
        <v/>
      </c>
      <c r="AV87" s="26" t="str">
        <f t="shared" si="14"/>
        <v/>
      </c>
      <c r="AW87" s="26" t="str">
        <f t="shared" si="14"/>
        <v/>
      </c>
      <c r="AX87" s="26" t="str">
        <f t="shared" si="14"/>
        <v/>
      </c>
      <c r="AY87" s="26" t="str">
        <f t="shared" si="14"/>
        <v/>
      </c>
    </row>
    <row r="88" spans="2:51" ht="21.95" customHeight="1" thickBot="1" x14ac:dyDescent="0.3">
      <c r="C88" s="23"/>
      <c r="D88" s="22"/>
      <c r="E88" s="182" t="s">
        <v>5</v>
      </c>
      <c r="F88" s="183"/>
      <c r="G88" s="184"/>
      <c r="H88" s="171"/>
      <c r="I88" s="171"/>
      <c r="K88" s="167"/>
      <c r="L88" s="12" t="str">
        <f>IF(AND(H88="",I88=""),"",SUM(IF(H88='H-Salden'!H50,1,0),IF(I88='H-Salden'!I50,1,0)))</f>
        <v/>
      </c>
      <c r="M88" s="9" t="str">
        <f>IF(N88="","","/")</f>
        <v>/</v>
      </c>
      <c r="N88" s="10">
        <v>2</v>
      </c>
      <c r="O88" s="167"/>
      <c r="P88" s="17"/>
      <c r="Q88" s="16"/>
      <c r="R88" s="16"/>
      <c r="S88" s="16"/>
      <c r="U88" s="18"/>
      <c r="V88" s="26" t="s">
        <v>9</v>
      </c>
      <c r="W88" s="26" t="str">
        <f t="shared" si="12"/>
        <v/>
      </c>
      <c r="X88" s="26" t="str">
        <f t="shared" si="12"/>
        <v/>
      </c>
      <c r="Y88" s="26" t="str">
        <f t="shared" si="12"/>
        <v/>
      </c>
      <c r="Z88" s="26" t="str">
        <f t="shared" si="12"/>
        <v/>
      </c>
      <c r="AA88" s="26" t="str">
        <f t="shared" si="12"/>
        <v/>
      </c>
      <c r="AB88" s="26" t="str">
        <f t="shared" si="12"/>
        <v/>
      </c>
      <c r="AC88" s="26" t="str">
        <f t="shared" si="12"/>
        <v/>
      </c>
      <c r="AD88" s="26" t="str">
        <f t="shared" si="12"/>
        <v/>
      </c>
      <c r="AE88" s="26" t="str">
        <f t="shared" si="12"/>
        <v/>
      </c>
      <c r="AF88" s="26" t="str">
        <f t="shared" si="12"/>
        <v/>
      </c>
      <c r="AG88" s="26" t="str">
        <f t="shared" si="13"/>
        <v/>
      </c>
      <c r="AH88" s="26" t="str">
        <f t="shared" si="13"/>
        <v/>
      </c>
      <c r="AI88" s="26" t="str">
        <f t="shared" si="13"/>
        <v/>
      </c>
      <c r="AJ88" s="26" t="str">
        <f t="shared" si="13"/>
        <v/>
      </c>
      <c r="AK88" s="26" t="str">
        <f t="shared" si="13"/>
        <v/>
      </c>
      <c r="AL88" s="26" t="str">
        <f t="shared" si="13"/>
        <v/>
      </c>
      <c r="AM88" s="26" t="str">
        <f t="shared" si="13"/>
        <v/>
      </c>
      <c r="AN88" s="26" t="str">
        <f t="shared" si="13"/>
        <v/>
      </c>
      <c r="AO88" s="26" t="str">
        <f t="shared" si="13"/>
        <v/>
      </c>
      <c r="AP88" s="26" t="str">
        <f t="shared" si="13"/>
        <v/>
      </c>
      <c r="AQ88" s="26" t="str">
        <f t="shared" si="14"/>
        <v/>
      </c>
      <c r="AR88" s="26" t="str">
        <f t="shared" si="14"/>
        <v/>
      </c>
      <c r="AS88" s="26" t="str">
        <f t="shared" si="14"/>
        <v/>
      </c>
      <c r="AT88" s="26" t="str">
        <f t="shared" si="14"/>
        <v/>
      </c>
      <c r="AU88" s="26" t="str">
        <f t="shared" si="14"/>
        <v/>
      </c>
      <c r="AV88" s="26" t="str">
        <f t="shared" si="14"/>
        <v/>
      </c>
      <c r="AW88" s="26" t="str">
        <f t="shared" si="14"/>
        <v/>
      </c>
      <c r="AX88" s="26" t="str">
        <f t="shared" si="14"/>
        <v/>
      </c>
      <c r="AY88" s="26" t="str">
        <f t="shared" si="14"/>
        <v/>
      </c>
    </row>
    <row r="89" spans="2:51" ht="14.1" customHeight="1" thickTop="1" x14ac:dyDescent="0.25">
      <c r="C89" s="43"/>
      <c r="D89" s="84"/>
      <c r="E89" s="92"/>
      <c r="F89" s="92"/>
      <c r="G89" s="92"/>
      <c r="H89" s="82"/>
      <c r="I89" s="82"/>
      <c r="K89" s="167"/>
      <c r="L89" s="161"/>
      <c r="M89" s="161"/>
      <c r="N89" s="161"/>
      <c r="O89" s="167"/>
      <c r="P89" s="17"/>
      <c r="Q89" s="16"/>
      <c r="R89" s="16"/>
      <c r="S89" s="16"/>
      <c r="U89" s="18"/>
      <c r="V89" s="26" t="s">
        <v>9</v>
      </c>
      <c r="W89" s="26" t="str">
        <f t="shared" si="12"/>
        <v/>
      </c>
      <c r="X89" s="26" t="str">
        <f t="shared" si="12"/>
        <v/>
      </c>
      <c r="Y89" s="26" t="str">
        <f t="shared" si="12"/>
        <v/>
      </c>
      <c r="Z89" s="26" t="str">
        <f t="shared" si="12"/>
        <v/>
      </c>
      <c r="AA89" s="26" t="str">
        <f t="shared" si="12"/>
        <v/>
      </c>
      <c r="AB89" s="26" t="str">
        <f t="shared" si="12"/>
        <v/>
      </c>
      <c r="AC89" s="26" t="str">
        <f t="shared" si="12"/>
        <v/>
      </c>
      <c r="AD89" s="26" t="str">
        <f t="shared" si="12"/>
        <v/>
      </c>
      <c r="AE89" s="26" t="str">
        <f t="shared" si="12"/>
        <v/>
      </c>
      <c r="AF89" s="26" t="str">
        <f t="shared" si="12"/>
        <v/>
      </c>
      <c r="AG89" s="26" t="str">
        <f t="shared" si="13"/>
        <v/>
      </c>
      <c r="AH89" s="26" t="str">
        <f t="shared" si="13"/>
        <v/>
      </c>
      <c r="AI89" s="26" t="str">
        <f t="shared" si="13"/>
        <v/>
      </c>
      <c r="AJ89" s="26" t="str">
        <f t="shared" si="13"/>
        <v/>
      </c>
      <c r="AK89" s="26" t="str">
        <f t="shared" si="13"/>
        <v/>
      </c>
      <c r="AL89" s="26" t="str">
        <f t="shared" si="13"/>
        <v/>
      </c>
      <c r="AM89" s="26" t="str">
        <f t="shared" si="13"/>
        <v/>
      </c>
      <c r="AN89" s="26" t="str">
        <f t="shared" si="13"/>
        <v/>
      </c>
      <c r="AO89" s="26" t="str">
        <f t="shared" si="13"/>
        <v/>
      </c>
      <c r="AP89" s="26" t="str">
        <f t="shared" si="13"/>
        <v/>
      </c>
      <c r="AQ89" s="26" t="str">
        <f t="shared" si="14"/>
        <v/>
      </c>
      <c r="AR89" s="26" t="str">
        <f t="shared" si="14"/>
        <v/>
      </c>
      <c r="AS89" s="26" t="str">
        <f t="shared" si="14"/>
        <v/>
      </c>
      <c r="AT89" s="26" t="str">
        <f t="shared" si="14"/>
        <v/>
      </c>
      <c r="AU89" s="26" t="str">
        <f t="shared" si="14"/>
        <v/>
      </c>
      <c r="AV89" s="26" t="str">
        <f t="shared" si="14"/>
        <v/>
      </c>
      <c r="AW89" s="26" t="str">
        <f t="shared" si="14"/>
        <v/>
      </c>
      <c r="AX89" s="26" t="str">
        <f t="shared" si="14"/>
        <v/>
      </c>
      <c r="AY89" s="26" t="str">
        <f t="shared" si="14"/>
        <v/>
      </c>
    </row>
    <row r="90" spans="2:51" ht="21.95" customHeight="1" x14ac:dyDescent="0.25">
      <c r="C90" s="153" t="s">
        <v>109</v>
      </c>
      <c r="D90" s="5"/>
      <c r="E90" s="40"/>
      <c r="F90" s="40"/>
      <c r="G90" s="40"/>
      <c r="H90" s="40"/>
      <c r="I90" s="40"/>
      <c r="K90" s="167"/>
      <c r="L90" s="161"/>
      <c r="M90" s="161"/>
      <c r="N90" s="161"/>
      <c r="O90" s="167"/>
      <c r="P90" s="17"/>
      <c r="Q90" s="16"/>
      <c r="R90" s="16"/>
      <c r="S90" s="16"/>
      <c r="U90" s="18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</row>
    <row r="91" spans="2:51" ht="21.95" customHeight="1" x14ac:dyDescent="0.25">
      <c r="C91" s="11"/>
      <c r="D91" s="7" t="s">
        <v>3</v>
      </c>
      <c r="E91" s="40"/>
      <c r="F91" s="40"/>
      <c r="G91" s="40"/>
      <c r="H91" s="40"/>
      <c r="I91" s="40"/>
      <c r="K91" s="167"/>
      <c r="L91" s="12" t="str">
        <f>IF(AND(C91="",C93=""),"",IF(AND(C91&lt;&gt;"",C93&lt;&gt;""),0,IF(SUM(H87:I87)=0,"",SUM(IF(V91="",0,IF(V91='H-Salden'!V53,0.5,0)),IF(W91="",0,IF(W91='H-Salden'!W53,0.5,0)),IF(X91="",0,IF(X91='H-Salden'!X53,0.5,0)),IF(Y91="",0,IF(Y91='H-Salden'!Y53,0.5,0))))))</f>
        <v/>
      </c>
      <c r="M91" s="9" t="str">
        <f>IF(N91="","","/")</f>
        <v>/</v>
      </c>
      <c r="N91" s="10">
        <f>IF(SUM('H-Salden'!H49:I49)=0,"",1)</f>
        <v>1</v>
      </c>
      <c r="O91" s="167"/>
      <c r="P91" s="17"/>
      <c r="Q91" s="16"/>
      <c r="R91" s="16"/>
      <c r="S91" s="16"/>
      <c r="U91" s="18"/>
      <c r="V91" s="13">
        <f>C91</f>
        <v>0</v>
      </c>
      <c r="W91" s="13">
        <f>C93</f>
        <v>0</v>
      </c>
      <c r="X91" s="14"/>
      <c r="Y91" s="14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</row>
    <row r="92" spans="2:51" ht="8.1" customHeight="1" x14ac:dyDescent="0.25">
      <c r="C92" s="6"/>
      <c r="D92" s="7"/>
      <c r="E92" s="40"/>
      <c r="F92" s="40"/>
      <c r="G92" s="40"/>
      <c r="H92" s="40"/>
      <c r="I92" s="40"/>
      <c r="K92" s="167"/>
      <c r="L92" s="161"/>
      <c r="M92" s="161"/>
      <c r="N92" s="161"/>
      <c r="O92" s="167"/>
      <c r="P92" s="17"/>
      <c r="Q92" s="16"/>
      <c r="R92" s="16"/>
      <c r="S92" s="16"/>
      <c r="U92" s="18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</row>
    <row r="93" spans="2:51" ht="21.95" customHeight="1" x14ac:dyDescent="0.25">
      <c r="C93" s="11"/>
      <c r="D93" s="7" t="s">
        <v>4</v>
      </c>
      <c r="E93" s="40"/>
      <c r="F93" s="40"/>
      <c r="G93" s="40"/>
      <c r="H93" s="40"/>
      <c r="I93" s="40"/>
      <c r="K93" s="167"/>
      <c r="L93" s="161"/>
      <c r="M93" s="161"/>
      <c r="N93" s="161"/>
      <c r="O93" s="167"/>
      <c r="P93" s="17"/>
      <c r="Q93" s="16"/>
      <c r="R93" s="16"/>
      <c r="S93" s="16"/>
      <c r="U93" s="18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</row>
    <row r="94" spans="2:51" ht="14.1" customHeight="1" x14ac:dyDescent="0.25">
      <c r="C94" s="8"/>
      <c r="D94" s="5"/>
      <c r="E94" s="40"/>
      <c r="F94" s="40"/>
      <c r="G94" s="40"/>
      <c r="H94" s="40"/>
      <c r="I94" s="40"/>
      <c r="K94" s="167"/>
      <c r="L94" s="161"/>
      <c r="M94" s="161"/>
      <c r="N94" s="161"/>
      <c r="O94" s="167"/>
      <c r="P94" s="17"/>
      <c r="Q94" s="16"/>
      <c r="R94" s="16"/>
      <c r="S94" s="16"/>
      <c r="U94" s="18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</row>
    <row r="95" spans="2:51" ht="21.95" customHeight="1" x14ac:dyDescent="0.25">
      <c r="C95" s="153" t="s">
        <v>110</v>
      </c>
      <c r="D95" s="5"/>
      <c r="E95" s="40"/>
      <c r="F95" s="40"/>
      <c r="G95" s="40"/>
      <c r="H95" s="40"/>
      <c r="I95" s="40"/>
      <c r="K95" s="167"/>
      <c r="L95" s="161"/>
      <c r="M95" s="161"/>
      <c r="N95" s="161"/>
      <c r="O95" s="167"/>
      <c r="P95" s="17"/>
      <c r="Q95" s="16"/>
      <c r="R95" s="16"/>
      <c r="S95" s="16"/>
      <c r="U95" s="18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</row>
    <row r="96" spans="2:51" ht="21.95" customHeight="1" x14ac:dyDescent="0.25">
      <c r="B96" s="150"/>
      <c r="C96" s="173"/>
      <c r="D96" s="173"/>
      <c r="E96" s="173"/>
      <c r="F96" s="173"/>
      <c r="G96" s="173"/>
      <c r="H96" s="173"/>
      <c r="I96" s="40"/>
      <c r="K96" s="167"/>
      <c r="L96" s="12" t="str">
        <f>IF(C96="","",IF(SUM(H87:I87)=0,"",IF(V96='H-Salden'!V58,1,0)))</f>
        <v/>
      </c>
      <c r="M96" s="9" t="str">
        <f>IF(N96="","","/")</f>
        <v>/</v>
      </c>
      <c r="N96" s="10">
        <f>IF(SUM('H-Salden'!H49:I49)=0,"",1)</f>
        <v>1</v>
      </c>
      <c r="O96" s="167"/>
      <c r="P96" s="17"/>
      <c r="Q96" s="16"/>
      <c r="R96" s="16"/>
      <c r="S96" s="16"/>
      <c r="U96" s="18"/>
      <c r="V96" s="13">
        <f>C96</f>
        <v>0</v>
      </c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</row>
    <row r="97" spans="2:51" s="161" customFormat="1" ht="14.1" customHeight="1" x14ac:dyDescent="0.25">
      <c r="C97" s="8"/>
      <c r="D97" s="5"/>
      <c r="E97" s="40"/>
      <c r="F97" s="40"/>
      <c r="G97" s="40"/>
      <c r="H97" s="40"/>
      <c r="I97" s="40"/>
      <c r="J97"/>
      <c r="K97" s="167"/>
      <c r="O97" s="167"/>
      <c r="P97" s="17"/>
      <c r="Q97" s="16"/>
      <c r="R97" s="16"/>
      <c r="S97" s="16"/>
      <c r="U97" s="18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</row>
    <row r="98" spans="2:51" s="161" customFormat="1" ht="21.95" customHeight="1" x14ac:dyDescent="0.25">
      <c r="C98" s="153" t="s">
        <v>138</v>
      </c>
      <c r="D98" s="40"/>
      <c r="E98" s="40"/>
      <c r="F98" s="40"/>
      <c r="G98" s="40"/>
      <c r="H98" s="40"/>
      <c r="I98" s="40"/>
      <c r="J98"/>
      <c r="K98" s="167"/>
      <c r="O98" s="167"/>
      <c r="P98" s="17"/>
      <c r="Q98" s="16"/>
      <c r="R98" s="16"/>
      <c r="S98" s="16"/>
      <c r="U98" s="18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</row>
    <row r="99" spans="2:51" s="161" customFormat="1" ht="21.95" customHeight="1" x14ac:dyDescent="0.25">
      <c r="B99" s="150"/>
      <c r="C99" s="173"/>
      <c r="D99" s="173"/>
      <c r="E99" s="173"/>
      <c r="F99" s="160" t="s">
        <v>1</v>
      </c>
      <c r="G99" s="173"/>
      <c r="H99" s="173"/>
      <c r="I99" s="173"/>
      <c r="J99"/>
      <c r="K99" s="167"/>
      <c r="L99" s="12" t="str">
        <f>IF(AND(C99="",G99=""),"",IF(SUM(H87:I87)=0,"",SUM(IF(V99="",0,IF(V99='H-Salden'!V61,1,0)),IF(W99="",0,IF(W99='H-Salden'!W61,1,0)),IF(X99="",0,IF(X99='H-Salden'!X61,1,0)),IF(Y99="",0,IF(Y99='H-Salden'!Y61,1,0)))))</f>
        <v/>
      </c>
      <c r="M99" s="9" t="str">
        <f>IF(N99="","","/")</f>
        <v>/</v>
      </c>
      <c r="N99" s="10">
        <f>IF(SUM('H-Salden'!H49:I49)=0,"",2)</f>
        <v>2</v>
      </c>
      <c r="O99" s="167"/>
      <c r="P99" s="17"/>
      <c r="Q99" s="16"/>
      <c r="R99" s="16"/>
      <c r="S99" s="16"/>
      <c r="U99" s="18"/>
      <c r="V99" s="13">
        <f>C99</f>
        <v>0</v>
      </c>
      <c r="W99" s="13">
        <f>G99</f>
        <v>0</v>
      </c>
      <c r="X99" s="14"/>
      <c r="Y99" s="14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</row>
    <row r="100" spans="2:51" ht="21.95" customHeight="1" x14ac:dyDescent="0.25">
      <c r="C100" s="40"/>
      <c r="D100" s="40"/>
      <c r="E100" s="40"/>
      <c r="F100" s="40"/>
      <c r="G100" s="40"/>
      <c r="H100" s="40"/>
      <c r="I100" s="40"/>
      <c r="K100" s="167"/>
      <c r="O100" s="167"/>
      <c r="P100" s="17"/>
      <c r="Q100" s="16"/>
      <c r="R100" s="16"/>
      <c r="S100" s="16"/>
      <c r="U100" s="18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</row>
    <row r="101" spans="2:51" ht="21.95" customHeight="1" x14ac:dyDescent="0.25">
      <c r="C101" s="152" t="s">
        <v>118</v>
      </c>
      <c r="D101" s="40"/>
      <c r="E101" s="40"/>
      <c r="F101" s="40"/>
      <c r="G101" s="40"/>
      <c r="H101" s="40"/>
      <c r="I101" s="40"/>
      <c r="K101" s="167"/>
      <c r="O101" s="167"/>
      <c r="P101" s="17"/>
      <c r="Q101" s="16"/>
      <c r="R101" s="16"/>
      <c r="S101" s="16"/>
      <c r="U101" s="18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</row>
    <row r="102" spans="2:51" ht="21.95" customHeight="1" x14ac:dyDescent="0.25">
      <c r="C102" s="91"/>
      <c r="D102" s="90"/>
      <c r="E102" s="223" t="s">
        <v>93</v>
      </c>
      <c r="F102" s="223"/>
      <c r="G102" s="223"/>
      <c r="H102" s="89" t="s">
        <v>20</v>
      </c>
      <c r="I102" s="88" t="s">
        <v>92</v>
      </c>
      <c r="K102" s="167"/>
      <c r="O102" s="167"/>
      <c r="P102" s="17"/>
      <c r="Q102" s="16"/>
      <c r="R102" s="16"/>
      <c r="S102" s="16"/>
      <c r="U102" s="18"/>
      <c r="V102" s="26" t="s">
        <v>9</v>
      </c>
      <c r="W102" s="26" t="str">
        <f t="shared" ref="W102:AF113" si="15">IF($V102="","",ROUND($V102*W$6,0))</f>
        <v/>
      </c>
      <c r="X102" s="26" t="str">
        <f t="shared" si="15"/>
        <v/>
      </c>
      <c r="Y102" s="26" t="str">
        <f t="shared" si="15"/>
        <v/>
      </c>
      <c r="Z102" s="26" t="str">
        <f t="shared" si="15"/>
        <v/>
      </c>
      <c r="AA102" s="26" t="str">
        <f t="shared" si="15"/>
        <v/>
      </c>
      <c r="AB102" s="26" t="str">
        <f t="shared" si="15"/>
        <v/>
      </c>
      <c r="AC102" s="26" t="str">
        <f t="shared" si="15"/>
        <v/>
      </c>
      <c r="AD102" s="26" t="str">
        <f t="shared" si="15"/>
        <v/>
      </c>
      <c r="AE102" s="26" t="str">
        <f t="shared" si="15"/>
        <v/>
      </c>
      <c r="AF102" s="26" t="str">
        <f t="shared" si="15"/>
        <v/>
      </c>
      <c r="AG102" s="26" t="str">
        <f t="shared" ref="AG102:AP113" si="16">IF($V102="","",ROUND($V102*AG$6,0))</f>
        <v/>
      </c>
      <c r="AH102" s="26" t="str">
        <f t="shared" si="16"/>
        <v/>
      </c>
      <c r="AI102" s="26" t="str">
        <f t="shared" si="16"/>
        <v/>
      </c>
      <c r="AJ102" s="26" t="str">
        <f t="shared" si="16"/>
        <v/>
      </c>
      <c r="AK102" s="26" t="str">
        <f t="shared" si="16"/>
        <v/>
      </c>
      <c r="AL102" s="26" t="str">
        <f t="shared" si="16"/>
        <v/>
      </c>
      <c r="AM102" s="26" t="str">
        <f t="shared" si="16"/>
        <v/>
      </c>
      <c r="AN102" s="26" t="str">
        <f t="shared" si="16"/>
        <v/>
      </c>
      <c r="AO102" s="26" t="str">
        <f t="shared" si="16"/>
        <v/>
      </c>
      <c r="AP102" s="26" t="str">
        <f t="shared" si="16"/>
        <v/>
      </c>
      <c r="AQ102" s="26" t="str">
        <f t="shared" ref="AQ102:AY113" si="17">IF($V102="","",ROUND($V102*AQ$6,0))</f>
        <v/>
      </c>
      <c r="AR102" s="26" t="str">
        <f t="shared" si="17"/>
        <v/>
      </c>
      <c r="AS102" s="26" t="str">
        <f t="shared" si="17"/>
        <v/>
      </c>
      <c r="AT102" s="26" t="str">
        <f t="shared" si="17"/>
        <v/>
      </c>
      <c r="AU102" s="26" t="str">
        <f t="shared" si="17"/>
        <v/>
      </c>
      <c r="AV102" s="26" t="str">
        <f t="shared" si="17"/>
        <v/>
      </c>
      <c r="AW102" s="26" t="str">
        <f t="shared" si="17"/>
        <v/>
      </c>
      <c r="AX102" s="26" t="str">
        <f t="shared" si="17"/>
        <v/>
      </c>
      <c r="AY102" s="26" t="str">
        <f t="shared" si="17"/>
        <v/>
      </c>
    </row>
    <row r="103" spans="2:51" ht="21.95" customHeight="1" x14ac:dyDescent="0.25">
      <c r="C103" s="86" t="s">
        <v>18</v>
      </c>
      <c r="D103" s="87" t="s">
        <v>17</v>
      </c>
      <c r="E103" s="220" t="s">
        <v>16</v>
      </c>
      <c r="F103" s="221"/>
      <c r="G103" s="222"/>
      <c r="H103" s="85" t="s">
        <v>15</v>
      </c>
      <c r="I103" s="85" t="s">
        <v>14</v>
      </c>
      <c r="K103" s="167"/>
      <c r="O103" s="167"/>
      <c r="P103" s="17"/>
      <c r="Q103" s="16"/>
      <c r="R103" s="16"/>
      <c r="S103" s="16"/>
      <c r="U103" s="18"/>
      <c r="V103" s="26" t="s">
        <v>9</v>
      </c>
      <c r="W103" s="26" t="str">
        <f t="shared" si="15"/>
        <v/>
      </c>
      <c r="X103" s="26" t="str">
        <f t="shared" si="15"/>
        <v/>
      </c>
      <c r="Y103" s="26" t="str">
        <f t="shared" si="15"/>
        <v/>
      </c>
      <c r="Z103" s="26" t="str">
        <f t="shared" si="15"/>
        <v/>
      </c>
      <c r="AA103" s="26" t="str">
        <f t="shared" si="15"/>
        <v/>
      </c>
      <c r="AB103" s="26" t="str">
        <f t="shared" si="15"/>
        <v/>
      </c>
      <c r="AC103" s="26" t="str">
        <f t="shared" si="15"/>
        <v/>
      </c>
      <c r="AD103" s="26" t="str">
        <f t="shared" si="15"/>
        <v/>
      </c>
      <c r="AE103" s="26" t="str">
        <f t="shared" si="15"/>
        <v/>
      </c>
      <c r="AF103" s="26" t="str">
        <f t="shared" si="15"/>
        <v/>
      </c>
      <c r="AG103" s="26" t="str">
        <f t="shared" si="16"/>
        <v/>
      </c>
      <c r="AH103" s="26" t="str">
        <f t="shared" si="16"/>
        <v/>
      </c>
      <c r="AI103" s="26" t="str">
        <f t="shared" si="16"/>
        <v/>
      </c>
      <c r="AJ103" s="26" t="str">
        <f t="shared" si="16"/>
        <v/>
      </c>
      <c r="AK103" s="26" t="str">
        <f t="shared" si="16"/>
        <v/>
      </c>
      <c r="AL103" s="26" t="str">
        <f t="shared" si="16"/>
        <v/>
      </c>
      <c r="AM103" s="26" t="str">
        <f t="shared" si="16"/>
        <v/>
      </c>
      <c r="AN103" s="26" t="str">
        <f t="shared" si="16"/>
        <v/>
      </c>
      <c r="AO103" s="26" t="str">
        <f t="shared" si="16"/>
        <v/>
      </c>
      <c r="AP103" s="26" t="str">
        <f t="shared" si="16"/>
        <v/>
      </c>
      <c r="AQ103" s="26" t="str">
        <f t="shared" si="17"/>
        <v/>
      </c>
      <c r="AR103" s="26" t="str">
        <f t="shared" si="17"/>
        <v/>
      </c>
      <c r="AS103" s="26" t="str">
        <f t="shared" si="17"/>
        <v/>
      </c>
      <c r="AT103" s="26" t="str">
        <f t="shared" si="17"/>
        <v/>
      </c>
      <c r="AU103" s="26" t="str">
        <f t="shared" si="17"/>
        <v/>
      </c>
      <c r="AV103" s="26" t="str">
        <f t="shared" si="17"/>
        <v/>
      </c>
      <c r="AW103" s="26" t="str">
        <f t="shared" si="17"/>
        <v/>
      </c>
      <c r="AX103" s="26" t="str">
        <f t="shared" si="17"/>
        <v/>
      </c>
      <c r="AY103" s="26" t="str">
        <f t="shared" si="17"/>
        <v/>
      </c>
    </row>
    <row r="104" spans="2:51" ht="21.95" customHeight="1" x14ac:dyDescent="0.25">
      <c r="C104" s="32" t="s">
        <v>35</v>
      </c>
      <c r="D104" s="31" t="s">
        <v>34</v>
      </c>
      <c r="E104" s="191" t="s">
        <v>38</v>
      </c>
      <c r="F104" s="192"/>
      <c r="G104" s="193"/>
      <c r="H104" s="41">
        <f>IF(OR($O$1="",E104="",TYPE(VLOOKUP(E104,DB,$O$1+1,0))=16),"",VLOOKUP(E104,DB,$O$1+1,0))</f>
        <v>27220</v>
      </c>
      <c r="I104" s="27"/>
      <c r="K104" s="167"/>
      <c r="O104" s="167"/>
      <c r="P104" s="17"/>
      <c r="Q104" s="16"/>
      <c r="R104" s="16"/>
      <c r="S104" s="16"/>
      <c r="U104" s="18" t="str">
        <f t="shared" ref="U104:U110" si="18">E104</f>
        <v>AB Giro (Bankguthaben)</v>
      </c>
      <c r="V104" s="26">
        <v>30584.7</v>
      </c>
      <c r="W104" s="26">
        <f t="shared" si="15"/>
        <v>26303</v>
      </c>
      <c r="X104" s="26">
        <f t="shared" si="15"/>
        <v>28138</v>
      </c>
      <c r="Y104" s="26">
        <f t="shared" si="15"/>
        <v>27220</v>
      </c>
      <c r="Z104" s="26">
        <f t="shared" si="15"/>
        <v>31196</v>
      </c>
      <c r="AA104" s="26">
        <f t="shared" si="15"/>
        <v>33337</v>
      </c>
      <c r="AB104" s="26">
        <f t="shared" si="15"/>
        <v>35478</v>
      </c>
      <c r="AC104" s="26">
        <f t="shared" si="15"/>
        <v>32114</v>
      </c>
      <c r="AD104" s="26">
        <f t="shared" si="15"/>
        <v>28750</v>
      </c>
      <c r="AE104" s="26">
        <f t="shared" si="15"/>
        <v>29055</v>
      </c>
      <c r="AF104" s="26">
        <f t="shared" si="15"/>
        <v>23244</v>
      </c>
      <c r="AG104" s="26">
        <f t="shared" si="16"/>
        <v>31502</v>
      </c>
      <c r="AH104" s="26">
        <f t="shared" si="16"/>
        <v>34255</v>
      </c>
      <c r="AI104" s="26">
        <f t="shared" si="16"/>
        <v>37007</v>
      </c>
      <c r="AJ104" s="26">
        <f t="shared" si="16"/>
        <v>33031</v>
      </c>
      <c r="AK104" s="26">
        <f t="shared" si="16"/>
        <v>28444</v>
      </c>
      <c r="AL104" s="26">
        <f t="shared" si="16"/>
        <v>25385</v>
      </c>
      <c r="AM104" s="26">
        <f t="shared" si="16"/>
        <v>27832</v>
      </c>
      <c r="AN104" s="26">
        <f t="shared" si="16"/>
        <v>31808</v>
      </c>
      <c r="AO104" s="26">
        <f t="shared" si="16"/>
        <v>33949</v>
      </c>
      <c r="AP104" s="26">
        <f t="shared" si="16"/>
        <v>23856</v>
      </c>
      <c r="AQ104" s="26">
        <f t="shared" si="17"/>
        <v>33337</v>
      </c>
      <c r="AR104" s="26">
        <f t="shared" si="17"/>
        <v>26303</v>
      </c>
      <c r="AS104" s="26">
        <f t="shared" si="17"/>
        <v>25691</v>
      </c>
      <c r="AT104" s="26">
        <f t="shared" si="17"/>
        <v>34561</v>
      </c>
      <c r="AU104" s="26">
        <f t="shared" si="17"/>
        <v>27220</v>
      </c>
      <c r="AV104" s="26">
        <f t="shared" si="17"/>
        <v>34255</v>
      </c>
      <c r="AW104" s="26">
        <f t="shared" si="17"/>
        <v>35784</v>
      </c>
      <c r="AX104" s="26">
        <f t="shared" si="17"/>
        <v>28750</v>
      </c>
      <c r="AY104" s="26">
        <f t="shared" si="17"/>
        <v>35172</v>
      </c>
    </row>
    <row r="105" spans="2:51" ht="21.95" customHeight="1" x14ac:dyDescent="0.25">
      <c r="C105" s="30" t="s">
        <v>77</v>
      </c>
      <c r="D105" s="29" t="s">
        <v>76</v>
      </c>
      <c r="E105" s="194" t="s">
        <v>75</v>
      </c>
      <c r="F105" s="195"/>
      <c r="G105" s="196"/>
      <c r="H105" s="28"/>
      <c r="I105" s="28">
        <f>IF(OR($O$1="",E105="",TYPE(VLOOKUP(E105,DB,$O$1+1,0))=16),"",VLOOKUP(E105,DB,$O$1+1,0))</f>
        <v>4425</v>
      </c>
      <c r="K105" s="167"/>
      <c r="O105" s="167"/>
      <c r="P105" s="17"/>
      <c r="Q105" s="16"/>
      <c r="R105" s="16"/>
      <c r="S105" s="16"/>
      <c r="U105" s="18" t="str">
        <f t="shared" si="18"/>
        <v>Zahlung MR-Rechnung Vorjahr</v>
      </c>
      <c r="V105" s="26">
        <v>4971.5</v>
      </c>
      <c r="W105" s="26">
        <f t="shared" si="15"/>
        <v>4275</v>
      </c>
      <c r="X105" s="26">
        <f t="shared" si="15"/>
        <v>4574</v>
      </c>
      <c r="Y105" s="26">
        <f t="shared" si="15"/>
        <v>4425</v>
      </c>
      <c r="Z105" s="26">
        <f t="shared" si="15"/>
        <v>5071</v>
      </c>
      <c r="AA105" s="26">
        <f t="shared" si="15"/>
        <v>5419</v>
      </c>
      <c r="AB105" s="26">
        <f t="shared" si="15"/>
        <v>5767</v>
      </c>
      <c r="AC105" s="26">
        <f t="shared" si="15"/>
        <v>5220</v>
      </c>
      <c r="AD105" s="26">
        <f t="shared" si="15"/>
        <v>4673</v>
      </c>
      <c r="AE105" s="26">
        <f t="shared" si="15"/>
        <v>4723</v>
      </c>
      <c r="AF105" s="26">
        <f t="shared" si="15"/>
        <v>3778</v>
      </c>
      <c r="AG105" s="26">
        <f t="shared" si="16"/>
        <v>5121</v>
      </c>
      <c r="AH105" s="26">
        <f t="shared" si="16"/>
        <v>5568</v>
      </c>
      <c r="AI105" s="26">
        <f t="shared" si="16"/>
        <v>6016</v>
      </c>
      <c r="AJ105" s="26">
        <f t="shared" si="16"/>
        <v>5369</v>
      </c>
      <c r="AK105" s="26">
        <f t="shared" si="16"/>
        <v>4623</v>
      </c>
      <c r="AL105" s="26">
        <f t="shared" si="16"/>
        <v>4126</v>
      </c>
      <c r="AM105" s="26">
        <f t="shared" si="16"/>
        <v>4524</v>
      </c>
      <c r="AN105" s="26">
        <f t="shared" si="16"/>
        <v>5170</v>
      </c>
      <c r="AO105" s="26">
        <f t="shared" si="16"/>
        <v>5518</v>
      </c>
      <c r="AP105" s="26">
        <f t="shared" si="16"/>
        <v>3878</v>
      </c>
      <c r="AQ105" s="26">
        <f t="shared" si="17"/>
        <v>5419</v>
      </c>
      <c r="AR105" s="26">
        <f t="shared" si="17"/>
        <v>4275</v>
      </c>
      <c r="AS105" s="26">
        <f t="shared" si="17"/>
        <v>4176</v>
      </c>
      <c r="AT105" s="26">
        <f t="shared" si="17"/>
        <v>5618</v>
      </c>
      <c r="AU105" s="26">
        <f t="shared" si="17"/>
        <v>4425</v>
      </c>
      <c r="AV105" s="26">
        <f t="shared" si="17"/>
        <v>5568</v>
      </c>
      <c r="AW105" s="26">
        <f t="shared" si="17"/>
        <v>5817</v>
      </c>
      <c r="AX105" s="26">
        <f t="shared" si="17"/>
        <v>4673</v>
      </c>
      <c r="AY105" s="26">
        <f t="shared" si="17"/>
        <v>5717</v>
      </c>
    </row>
    <row r="106" spans="2:51" ht="21.95" customHeight="1" x14ac:dyDescent="0.25">
      <c r="C106" s="30" t="s">
        <v>62</v>
      </c>
      <c r="D106" s="29" t="s">
        <v>61</v>
      </c>
      <c r="E106" s="194" t="s">
        <v>60</v>
      </c>
      <c r="F106" s="195"/>
      <c r="G106" s="196"/>
      <c r="H106" s="28"/>
      <c r="I106" s="28">
        <f>IF(OR($O$1="",E106="",TYPE(VLOOKUP(E106,DB,$O$1+1,0))=16),"",VLOOKUP(E106,DB,$O$1+1,0))</f>
        <v>383</v>
      </c>
      <c r="K106" s="167"/>
      <c r="O106" s="167"/>
      <c r="P106" s="17"/>
      <c r="Q106" s="16"/>
      <c r="R106" s="16"/>
      <c r="S106" s="16"/>
      <c r="U106" s="18" t="str">
        <f t="shared" si="18"/>
        <v>Treibstoffkauf</v>
      </c>
      <c r="V106" s="26">
        <v>430.4</v>
      </c>
      <c r="W106" s="26">
        <f t="shared" si="15"/>
        <v>370</v>
      </c>
      <c r="X106" s="26">
        <f t="shared" si="15"/>
        <v>396</v>
      </c>
      <c r="Y106" s="26">
        <f t="shared" si="15"/>
        <v>383</v>
      </c>
      <c r="Z106" s="26">
        <f t="shared" si="15"/>
        <v>439</v>
      </c>
      <c r="AA106" s="26">
        <f t="shared" si="15"/>
        <v>469</v>
      </c>
      <c r="AB106" s="26">
        <f t="shared" si="15"/>
        <v>499</v>
      </c>
      <c r="AC106" s="26">
        <f t="shared" si="15"/>
        <v>452</v>
      </c>
      <c r="AD106" s="26">
        <f t="shared" si="15"/>
        <v>405</v>
      </c>
      <c r="AE106" s="26">
        <f t="shared" si="15"/>
        <v>409</v>
      </c>
      <c r="AF106" s="26">
        <f t="shared" si="15"/>
        <v>327</v>
      </c>
      <c r="AG106" s="26">
        <f t="shared" si="16"/>
        <v>443</v>
      </c>
      <c r="AH106" s="26">
        <f t="shared" si="16"/>
        <v>482</v>
      </c>
      <c r="AI106" s="26">
        <f t="shared" si="16"/>
        <v>521</v>
      </c>
      <c r="AJ106" s="26">
        <f t="shared" si="16"/>
        <v>465</v>
      </c>
      <c r="AK106" s="26">
        <f t="shared" si="16"/>
        <v>400</v>
      </c>
      <c r="AL106" s="26">
        <f t="shared" si="16"/>
        <v>357</v>
      </c>
      <c r="AM106" s="26">
        <f t="shared" si="16"/>
        <v>392</v>
      </c>
      <c r="AN106" s="26">
        <f t="shared" si="16"/>
        <v>448</v>
      </c>
      <c r="AO106" s="26">
        <f t="shared" si="16"/>
        <v>478</v>
      </c>
      <c r="AP106" s="26">
        <f t="shared" si="16"/>
        <v>336</v>
      </c>
      <c r="AQ106" s="26">
        <f t="shared" si="17"/>
        <v>469</v>
      </c>
      <c r="AR106" s="26">
        <f t="shared" si="17"/>
        <v>370</v>
      </c>
      <c r="AS106" s="26">
        <f t="shared" si="17"/>
        <v>362</v>
      </c>
      <c r="AT106" s="26">
        <f t="shared" si="17"/>
        <v>486</v>
      </c>
      <c r="AU106" s="26">
        <f t="shared" si="17"/>
        <v>383</v>
      </c>
      <c r="AV106" s="26">
        <f t="shared" si="17"/>
        <v>482</v>
      </c>
      <c r="AW106" s="26">
        <f t="shared" si="17"/>
        <v>504</v>
      </c>
      <c r="AX106" s="26">
        <f t="shared" si="17"/>
        <v>405</v>
      </c>
      <c r="AY106" s="26">
        <f t="shared" si="17"/>
        <v>495</v>
      </c>
    </row>
    <row r="107" spans="2:51" ht="21.95" customHeight="1" x14ac:dyDescent="0.25">
      <c r="C107" s="30" t="s">
        <v>91</v>
      </c>
      <c r="D107" s="29" t="s">
        <v>90</v>
      </c>
      <c r="E107" s="194" t="s">
        <v>89</v>
      </c>
      <c r="F107" s="195"/>
      <c r="G107" s="196"/>
      <c r="H107" s="28">
        <f>IF(OR($O$1="",E107="",TYPE(VLOOKUP(E107,DB,$O$1+1,0))=16),"",VLOOKUP(E107,DB,$O$1+1,0))</f>
        <v>597</v>
      </c>
      <c r="I107" s="28"/>
      <c r="K107" s="167"/>
      <c r="O107" s="167"/>
      <c r="P107" s="17"/>
      <c r="Q107" s="16"/>
      <c r="R107" s="16"/>
      <c r="S107" s="16"/>
      <c r="U107" s="18" t="str">
        <f t="shared" si="18"/>
        <v>TSV überweist Vesteigerungsentgelt</v>
      </c>
      <c r="V107" s="26">
        <v>671.2</v>
      </c>
      <c r="W107" s="26">
        <f t="shared" si="15"/>
        <v>577</v>
      </c>
      <c r="X107" s="26">
        <f t="shared" si="15"/>
        <v>618</v>
      </c>
      <c r="Y107" s="26">
        <f t="shared" si="15"/>
        <v>597</v>
      </c>
      <c r="Z107" s="26">
        <f t="shared" si="15"/>
        <v>685</v>
      </c>
      <c r="AA107" s="26">
        <f t="shared" si="15"/>
        <v>732</v>
      </c>
      <c r="AB107" s="26">
        <f t="shared" si="15"/>
        <v>779</v>
      </c>
      <c r="AC107" s="26">
        <f t="shared" si="15"/>
        <v>705</v>
      </c>
      <c r="AD107" s="26">
        <f t="shared" si="15"/>
        <v>631</v>
      </c>
      <c r="AE107" s="26">
        <f t="shared" si="15"/>
        <v>638</v>
      </c>
      <c r="AF107" s="26">
        <f t="shared" si="15"/>
        <v>510</v>
      </c>
      <c r="AG107" s="26">
        <f t="shared" si="16"/>
        <v>691</v>
      </c>
      <c r="AH107" s="26">
        <f t="shared" si="16"/>
        <v>752</v>
      </c>
      <c r="AI107" s="26">
        <f t="shared" si="16"/>
        <v>812</v>
      </c>
      <c r="AJ107" s="26">
        <f t="shared" si="16"/>
        <v>725</v>
      </c>
      <c r="AK107" s="26">
        <f t="shared" si="16"/>
        <v>624</v>
      </c>
      <c r="AL107" s="26">
        <f t="shared" si="16"/>
        <v>557</v>
      </c>
      <c r="AM107" s="26">
        <f t="shared" si="16"/>
        <v>611</v>
      </c>
      <c r="AN107" s="26">
        <f t="shared" si="16"/>
        <v>698</v>
      </c>
      <c r="AO107" s="26">
        <f t="shared" si="16"/>
        <v>745</v>
      </c>
      <c r="AP107" s="26">
        <f t="shared" si="16"/>
        <v>524</v>
      </c>
      <c r="AQ107" s="26">
        <f t="shared" si="17"/>
        <v>732</v>
      </c>
      <c r="AR107" s="26">
        <f t="shared" si="17"/>
        <v>577</v>
      </c>
      <c r="AS107" s="26">
        <f t="shared" si="17"/>
        <v>564</v>
      </c>
      <c r="AT107" s="26">
        <f t="shared" si="17"/>
        <v>758</v>
      </c>
      <c r="AU107" s="26">
        <f t="shared" si="17"/>
        <v>597</v>
      </c>
      <c r="AV107" s="26">
        <f t="shared" si="17"/>
        <v>752</v>
      </c>
      <c r="AW107" s="26">
        <f t="shared" si="17"/>
        <v>785</v>
      </c>
      <c r="AX107" s="26">
        <f t="shared" si="17"/>
        <v>631</v>
      </c>
      <c r="AY107" s="26">
        <f t="shared" si="17"/>
        <v>772</v>
      </c>
    </row>
    <row r="108" spans="2:51" ht="21.95" customHeight="1" x14ac:dyDescent="0.25">
      <c r="C108" s="30" t="s">
        <v>88</v>
      </c>
      <c r="D108" s="29" t="s">
        <v>87</v>
      </c>
      <c r="E108" s="194" t="s">
        <v>86</v>
      </c>
      <c r="F108" s="195"/>
      <c r="G108" s="196"/>
      <c r="H108" s="28"/>
      <c r="I108" s="28">
        <f>IF(OR($O$1="",E108="",TYPE(VLOOKUP(E108,DB,$O$1+1,0))=16),"",VLOOKUP(E108,DB,$O$1+1,0))</f>
        <v>11552</v>
      </c>
      <c r="K108" s="167"/>
      <c r="O108" s="167"/>
      <c r="P108" s="17"/>
      <c r="Q108" s="16"/>
      <c r="R108" s="16"/>
      <c r="S108" s="16"/>
      <c r="U108" s="18" t="str">
        <f t="shared" si="18"/>
        <v>Kauf Kreiselzetter</v>
      </c>
      <c r="V108" s="26">
        <v>12979.5</v>
      </c>
      <c r="W108" s="26">
        <f t="shared" si="15"/>
        <v>11162</v>
      </c>
      <c r="X108" s="26">
        <f t="shared" si="15"/>
        <v>11941</v>
      </c>
      <c r="Y108" s="26">
        <f t="shared" si="15"/>
        <v>11552</v>
      </c>
      <c r="Z108" s="26">
        <f t="shared" si="15"/>
        <v>13239</v>
      </c>
      <c r="AA108" s="26">
        <f t="shared" si="15"/>
        <v>14148</v>
      </c>
      <c r="AB108" s="26">
        <f t="shared" si="15"/>
        <v>15056</v>
      </c>
      <c r="AC108" s="26">
        <f t="shared" si="15"/>
        <v>13628</v>
      </c>
      <c r="AD108" s="26">
        <f t="shared" si="15"/>
        <v>12201</v>
      </c>
      <c r="AE108" s="26">
        <f t="shared" si="15"/>
        <v>12331</v>
      </c>
      <c r="AF108" s="26">
        <f t="shared" si="15"/>
        <v>9864</v>
      </c>
      <c r="AG108" s="26">
        <f t="shared" si="16"/>
        <v>13369</v>
      </c>
      <c r="AH108" s="26">
        <f t="shared" si="16"/>
        <v>14537</v>
      </c>
      <c r="AI108" s="26">
        <f t="shared" si="16"/>
        <v>15705</v>
      </c>
      <c r="AJ108" s="26">
        <f t="shared" si="16"/>
        <v>14018</v>
      </c>
      <c r="AK108" s="26">
        <f t="shared" si="16"/>
        <v>12071</v>
      </c>
      <c r="AL108" s="26">
        <f t="shared" si="16"/>
        <v>10773</v>
      </c>
      <c r="AM108" s="26">
        <f t="shared" si="16"/>
        <v>11811</v>
      </c>
      <c r="AN108" s="26">
        <f t="shared" si="16"/>
        <v>13499</v>
      </c>
      <c r="AO108" s="26">
        <f t="shared" si="16"/>
        <v>14407</v>
      </c>
      <c r="AP108" s="26">
        <f t="shared" si="16"/>
        <v>10124</v>
      </c>
      <c r="AQ108" s="26">
        <f t="shared" si="17"/>
        <v>14148</v>
      </c>
      <c r="AR108" s="26">
        <f t="shared" si="17"/>
        <v>11162</v>
      </c>
      <c r="AS108" s="26">
        <f t="shared" si="17"/>
        <v>10903</v>
      </c>
      <c r="AT108" s="26">
        <f t="shared" si="17"/>
        <v>14667</v>
      </c>
      <c r="AU108" s="26">
        <f t="shared" si="17"/>
        <v>11552</v>
      </c>
      <c r="AV108" s="26">
        <f t="shared" si="17"/>
        <v>14537</v>
      </c>
      <c r="AW108" s="26">
        <f t="shared" si="17"/>
        <v>15186</v>
      </c>
      <c r="AX108" s="26">
        <f t="shared" si="17"/>
        <v>12201</v>
      </c>
      <c r="AY108" s="26">
        <f t="shared" si="17"/>
        <v>14926</v>
      </c>
    </row>
    <row r="109" spans="2:51" ht="21.95" customHeight="1" x14ac:dyDescent="0.25">
      <c r="C109" s="30" t="s">
        <v>52</v>
      </c>
      <c r="D109" s="29" t="s">
        <v>51</v>
      </c>
      <c r="E109" s="194" t="s">
        <v>50</v>
      </c>
      <c r="F109" s="195"/>
      <c r="G109" s="196"/>
      <c r="H109" s="28"/>
      <c r="I109" s="28">
        <f>IF(OR($O$1="",E109="",TYPE(VLOOKUP(E109,DB,$O$1+1,0))=16),"",VLOOKUP(E109,DB,$O$1+1,0))</f>
        <v>9566</v>
      </c>
      <c r="K109" s="167"/>
      <c r="O109" s="167"/>
      <c r="P109" s="17"/>
      <c r="Q109" s="16"/>
      <c r="R109" s="16"/>
      <c r="S109" s="16"/>
      <c r="U109" s="18" t="str">
        <f t="shared" si="18"/>
        <v>Wohnhausumbau</v>
      </c>
      <c r="V109" s="26">
        <v>10748.8</v>
      </c>
      <c r="W109" s="26">
        <f t="shared" si="15"/>
        <v>9244</v>
      </c>
      <c r="X109" s="26">
        <f t="shared" si="15"/>
        <v>9889</v>
      </c>
      <c r="Y109" s="26">
        <f t="shared" si="15"/>
        <v>9566</v>
      </c>
      <c r="Z109" s="26">
        <f t="shared" si="15"/>
        <v>10964</v>
      </c>
      <c r="AA109" s="26">
        <f t="shared" si="15"/>
        <v>11716</v>
      </c>
      <c r="AB109" s="26">
        <f t="shared" si="15"/>
        <v>12469</v>
      </c>
      <c r="AC109" s="26">
        <f t="shared" si="15"/>
        <v>11286</v>
      </c>
      <c r="AD109" s="26">
        <f t="shared" si="15"/>
        <v>10104</v>
      </c>
      <c r="AE109" s="26">
        <f t="shared" si="15"/>
        <v>10211</v>
      </c>
      <c r="AF109" s="26">
        <f t="shared" si="15"/>
        <v>8169</v>
      </c>
      <c r="AG109" s="26">
        <f t="shared" si="16"/>
        <v>11071</v>
      </c>
      <c r="AH109" s="26">
        <f t="shared" si="16"/>
        <v>12039</v>
      </c>
      <c r="AI109" s="26">
        <f t="shared" si="16"/>
        <v>13006</v>
      </c>
      <c r="AJ109" s="26">
        <f t="shared" si="16"/>
        <v>11609</v>
      </c>
      <c r="AK109" s="26">
        <f t="shared" si="16"/>
        <v>9996</v>
      </c>
      <c r="AL109" s="26">
        <f t="shared" si="16"/>
        <v>8922</v>
      </c>
      <c r="AM109" s="26">
        <f t="shared" si="16"/>
        <v>9781</v>
      </c>
      <c r="AN109" s="26">
        <f t="shared" si="16"/>
        <v>11179</v>
      </c>
      <c r="AO109" s="26">
        <f t="shared" si="16"/>
        <v>11931</v>
      </c>
      <c r="AP109" s="26">
        <f t="shared" si="16"/>
        <v>8384</v>
      </c>
      <c r="AQ109" s="26">
        <f t="shared" si="17"/>
        <v>11716</v>
      </c>
      <c r="AR109" s="26">
        <f t="shared" si="17"/>
        <v>9244</v>
      </c>
      <c r="AS109" s="26">
        <f t="shared" si="17"/>
        <v>9029</v>
      </c>
      <c r="AT109" s="26">
        <f t="shared" si="17"/>
        <v>12146</v>
      </c>
      <c r="AU109" s="26">
        <f t="shared" si="17"/>
        <v>9566</v>
      </c>
      <c r="AV109" s="26">
        <f t="shared" si="17"/>
        <v>12039</v>
      </c>
      <c r="AW109" s="26">
        <f t="shared" si="17"/>
        <v>12576</v>
      </c>
      <c r="AX109" s="26">
        <f t="shared" si="17"/>
        <v>10104</v>
      </c>
      <c r="AY109" s="26">
        <f t="shared" si="17"/>
        <v>12361</v>
      </c>
    </row>
    <row r="110" spans="2:51" ht="21.95" customHeight="1" x14ac:dyDescent="0.25">
      <c r="C110" s="30" t="s">
        <v>82</v>
      </c>
      <c r="D110" s="29" t="s">
        <v>81</v>
      </c>
      <c r="E110" s="194" t="s">
        <v>85</v>
      </c>
      <c r="F110" s="195"/>
      <c r="G110" s="196"/>
      <c r="H110" s="28"/>
      <c r="I110" s="28">
        <f>IF(OR($O$1="",E110="",TYPE(VLOOKUP(E110,DB,$O$1+1,0))=16),"",VLOOKUP(E110,DB,$O$1+1,0))</f>
        <v>1682</v>
      </c>
      <c r="K110" s="167"/>
      <c r="O110" s="167"/>
      <c r="P110" s="17"/>
      <c r="Q110" s="16"/>
      <c r="R110" s="16"/>
      <c r="S110" s="16"/>
      <c r="U110" s="18" t="str">
        <f t="shared" si="18"/>
        <v>Rückzahlung Darlehen</v>
      </c>
      <c r="V110" s="26">
        <v>1890.1</v>
      </c>
      <c r="W110" s="26">
        <f t="shared" si="15"/>
        <v>1625</v>
      </c>
      <c r="X110" s="26">
        <f t="shared" si="15"/>
        <v>1739</v>
      </c>
      <c r="Y110" s="26">
        <f t="shared" si="15"/>
        <v>1682</v>
      </c>
      <c r="Z110" s="26">
        <f t="shared" si="15"/>
        <v>1928</v>
      </c>
      <c r="AA110" s="26">
        <f t="shared" si="15"/>
        <v>2060</v>
      </c>
      <c r="AB110" s="26">
        <f t="shared" si="15"/>
        <v>2193</v>
      </c>
      <c r="AC110" s="26">
        <f t="shared" si="15"/>
        <v>1985</v>
      </c>
      <c r="AD110" s="26">
        <f t="shared" si="15"/>
        <v>1777</v>
      </c>
      <c r="AE110" s="26">
        <f t="shared" si="15"/>
        <v>1796</v>
      </c>
      <c r="AF110" s="26">
        <f t="shared" si="15"/>
        <v>1436</v>
      </c>
      <c r="AG110" s="26">
        <f t="shared" si="16"/>
        <v>1947</v>
      </c>
      <c r="AH110" s="26">
        <f t="shared" si="16"/>
        <v>2117</v>
      </c>
      <c r="AI110" s="26">
        <f t="shared" si="16"/>
        <v>2287</v>
      </c>
      <c r="AJ110" s="26">
        <f t="shared" si="16"/>
        <v>2041</v>
      </c>
      <c r="AK110" s="26">
        <f t="shared" si="16"/>
        <v>1758</v>
      </c>
      <c r="AL110" s="26">
        <f t="shared" si="16"/>
        <v>1569</v>
      </c>
      <c r="AM110" s="26">
        <f t="shared" si="16"/>
        <v>1720</v>
      </c>
      <c r="AN110" s="26">
        <f t="shared" si="16"/>
        <v>1966</v>
      </c>
      <c r="AO110" s="26">
        <f t="shared" si="16"/>
        <v>2098</v>
      </c>
      <c r="AP110" s="26">
        <f t="shared" si="16"/>
        <v>1474</v>
      </c>
      <c r="AQ110" s="26">
        <f t="shared" si="17"/>
        <v>2060</v>
      </c>
      <c r="AR110" s="26">
        <f t="shared" si="17"/>
        <v>1625</v>
      </c>
      <c r="AS110" s="26">
        <f t="shared" si="17"/>
        <v>1588</v>
      </c>
      <c r="AT110" s="26">
        <f t="shared" si="17"/>
        <v>2136</v>
      </c>
      <c r="AU110" s="26">
        <f t="shared" si="17"/>
        <v>1682</v>
      </c>
      <c r="AV110" s="26">
        <f t="shared" si="17"/>
        <v>2117</v>
      </c>
      <c r="AW110" s="26">
        <f t="shared" si="17"/>
        <v>2211</v>
      </c>
      <c r="AX110" s="26">
        <f t="shared" si="17"/>
        <v>1777</v>
      </c>
      <c r="AY110" s="26">
        <f t="shared" si="17"/>
        <v>2174</v>
      </c>
    </row>
    <row r="111" spans="2:51" ht="21.95" customHeight="1" x14ac:dyDescent="0.25">
      <c r="C111" s="25" t="s">
        <v>8</v>
      </c>
      <c r="D111" s="24" t="s">
        <v>7</v>
      </c>
      <c r="E111" s="174" t="s">
        <v>6</v>
      </c>
      <c r="F111" s="175"/>
      <c r="G111" s="176"/>
      <c r="H111" s="170"/>
      <c r="I111" s="170"/>
      <c r="K111" s="167"/>
      <c r="L111" s="12" t="str">
        <f>IF(SUM(H111:I111)=0,"",IF(SUM(H111:I111)=SUM('H-Salden'!H92:I92),1,0))</f>
        <v/>
      </c>
      <c r="M111" s="9" t="str">
        <f>IF(N111="","","/")</f>
        <v>/</v>
      </c>
      <c r="N111" s="10">
        <f>IF(SUM('H-Salden'!H92:I92)=0,"",1)</f>
        <v>1</v>
      </c>
      <c r="O111" s="167"/>
      <c r="P111" s="17"/>
      <c r="Q111" s="16"/>
      <c r="R111" s="16"/>
      <c r="S111" s="16"/>
      <c r="U111" s="18"/>
      <c r="V111" s="26" t="s">
        <v>9</v>
      </c>
      <c r="W111" s="26" t="str">
        <f t="shared" si="15"/>
        <v/>
      </c>
      <c r="X111" s="26" t="str">
        <f t="shared" si="15"/>
        <v/>
      </c>
      <c r="Y111" s="26" t="str">
        <f t="shared" si="15"/>
        <v/>
      </c>
      <c r="Z111" s="26" t="str">
        <f t="shared" si="15"/>
        <v/>
      </c>
      <c r="AA111" s="26" t="str">
        <f t="shared" si="15"/>
        <v/>
      </c>
      <c r="AB111" s="26" t="str">
        <f t="shared" si="15"/>
        <v/>
      </c>
      <c r="AC111" s="26" t="str">
        <f t="shared" si="15"/>
        <v/>
      </c>
      <c r="AD111" s="26" t="str">
        <f t="shared" si="15"/>
        <v/>
      </c>
      <c r="AE111" s="26" t="str">
        <f t="shared" si="15"/>
        <v/>
      </c>
      <c r="AF111" s="26" t="str">
        <f t="shared" si="15"/>
        <v/>
      </c>
      <c r="AG111" s="26" t="str">
        <f t="shared" si="16"/>
        <v/>
      </c>
      <c r="AH111" s="26" t="str">
        <f t="shared" si="16"/>
        <v/>
      </c>
      <c r="AI111" s="26" t="str">
        <f t="shared" si="16"/>
        <v/>
      </c>
      <c r="AJ111" s="26" t="str">
        <f t="shared" si="16"/>
        <v/>
      </c>
      <c r="AK111" s="26" t="str">
        <f t="shared" si="16"/>
        <v/>
      </c>
      <c r="AL111" s="26" t="str">
        <f t="shared" si="16"/>
        <v/>
      </c>
      <c r="AM111" s="26" t="str">
        <f t="shared" si="16"/>
        <v/>
      </c>
      <c r="AN111" s="26" t="str">
        <f t="shared" si="16"/>
        <v/>
      </c>
      <c r="AO111" s="26" t="str">
        <f t="shared" si="16"/>
        <v/>
      </c>
      <c r="AP111" s="26" t="str">
        <f t="shared" si="16"/>
        <v/>
      </c>
      <c r="AQ111" s="26" t="str">
        <f t="shared" si="17"/>
        <v/>
      </c>
      <c r="AR111" s="26" t="str">
        <f t="shared" si="17"/>
        <v/>
      </c>
      <c r="AS111" s="26" t="str">
        <f t="shared" si="17"/>
        <v/>
      </c>
      <c r="AT111" s="26" t="str">
        <f t="shared" si="17"/>
        <v/>
      </c>
      <c r="AU111" s="26" t="str">
        <f t="shared" si="17"/>
        <v/>
      </c>
      <c r="AV111" s="26" t="str">
        <f t="shared" si="17"/>
        <v/>
      </c>
      <c r="AW111" s="26" t="str">
        <f t="shared" si="17"/>
        <v/>
      </c>
      <c r="AX111" s="26" t="str">
        <f t="shared" si="17"/>
        <v/>
      </c>
      <c r="AY111" s="26" t="str">
        <f t="shared" si="17"/>
        <v/>
      </c>
    </row>
    <row r="112" spans="2:51" ht="21.95" customHeight="1" thickBot="1" x14ac:dyDescent="0.3">
      <c r="C112" s="23"/>
      <c r="D112" s="22"/>
      <c r="E112" s="182" t="s">
        <v>5</v>
      </c>
      <c r="F112" s="183"/>
      <c r="G112" s="184"/>
      <c r="H112" s="171"/>
      <c r="I112" s="171"/>
      <c r="K112" s="167"/>
      <c r="L112" s="12" t="str">
        <f>IF(AND(H112="",I112=""),"",SUM(IF(H112='H-Salden'!H93,1,0),IF(I112='H-Salden'!I93,1,0)))</f>
        <v/>
      </c>
      <c r="M112" s="9" t="str">
        <f>IF(N112="","","/")</f>
        <v>/</v>
      </c>
      <c r="N112" s="10">
        <v>2</v>
      </c>
      <c r="O112" s="167"/>
      <c r="P112" s="17"/>
      <c r="Q112" s="16"/>
      <c r="R112" s="16"/>
      <c r="S112" s="16"/>
      <c r="U112" s="18"/>
      <c r="V112" s="26" t="s">
        <v>9</v>
      </c>
      <c r="W112" s="26" t="str">
        <f t="shared" si="15"/>
        <v/>
      </c>
      <c r="X112" s="26" t="str">
        <f t="shared" si="15"/>
        <v/>
      </c>
      <c r="Y112" s="26" t="str">
        <f t="shared" si="15"/>
        <v/>
      </c>
      <c r="Z112" s="26" t="str">
        <f t="shared" si="15"/>
        <v/>
      </c>
      <c r="AA112" s="26" t="str">
        <f t="shared" si="15"/>
        <v/>
      </c>
      <c r="AB112" s="26" t="str">
        <f t="shared" si="15"/>
        <v/>
      </c>
      <c r="AC112" s="26" t="str">
        <f t="shared" si="15"/>
        <v/>
      </c>
      <c r="AD112" s="26" t="str">
        <f t="shared" si="15"/>
        <v/>
      </c>
      <c r="AE112" s="26" t="str">
        <f t="shared" si="15"/>
        <v/>
      </c>
      <c r="AF112" s="26" t="str">
        <f t="shared" si="15"/>
        <v/>
      </c>
      <c r="AG112" s="26" t="str">
        <f t="shared" si="16"/>
        <v/>
      </c>
      <c r="AH112" s="26" t="str">
        <f t="shared" si="16"/>
        <v/>
      </c>
      <c r="AI112" s="26" t="str">
        <f t="shared" si="16"/>
        <v/>
      </c>
      <c r="AJ112" s="26" t="str">
        <f t="shared" si="16"/>
        <v/>
      </c>
      <c r="AK112" s="26" t="str">
        <f t="shared" si="16"/>
        <v/>
      </c>
      <c r="AL112" s="26" t="str">
        <f t="shared" si="16"/>
        <v/>
      </c>
      <c r="AM112" s="26" t="str">
        <f t="shared" si="16"/>
        <v/>
      </c>
      <c r="AN112" s="26" t="str">
        <f t="shared" si="16"/>
        <v/>
      </c>
      <c r="AO112" s="26" t="str">
        <f t="shared" si="16"/>
        <v/>
      </c>
      <c r="AP112" s="26" t="str">
        <f t="shared" si="16"/>
        <v/>
      </c>
      <c r="AQ112" s="26" t="str">
        <f t="shared" si="17"/>
        <v/>
      </c>
      <c r="AR112" s="26" t="str">
        <f t="shared" si="17"/>
        <v/>
      </c>
      <c r="AS112" s="26" t="str">
        <f t="shared" si="17"/>
        <v/>
      </c>
      <c r="AT112" s="26" t="str">
        <f t="shared" si="17"/>
        <v/>
      </c>
      <c r="AU112" s="26" t="str">
        <f t="shared" si="17"/>
        <v/>
      </c>
      <c r="AV112" s="26" t="str">
        <f t="shared" si="17"/>
        <v/>
      </c>
      <c r="AW112" s="26" t="str">
        <f t="shared" si="17"/>
        <v/>
      </c>
      <c r="AX112" s="26" t="str">
        <f t="shared" si="17"/>
        <v/>
      </c>
      <c r="AY112" s="26" t="str">
        <f t="shared" si="17"/>
        <v/>
      </c>
    </row>
    <row r="113" spans="2:51" ht="14.1" customHeight="1" thickTop="1" x14ac:dyDescent="0.25">
      <c r="C113" s="43"/>
      <c r="D113" s="84"/>
      <c r="E113" s="83"/>
      <c r="F113" s="83"/>
      <c r="G113" s="83"/>
      <c r="H113" s="82"/>
      <c r="I113" s="82"/>
      <c r="K113" s="167"/>
      <c r="L113" s="161"/>
      <c r="M113" s="161"/>
      <c r="N113" s="161"/>
      <c r="O113" s="167"/>
      <c r="P113" s="17"/>
      <c r="Q113" s="16"/>
      <c r="R113" s="16"/>
      <c r="S113" s="16"/>
      <c r="U113" s="18"/>
      <c r="V113" s="26" t="s">
        <v>9</v>
      </c>
      <c r="W113" s="26" t="str">
        <f t="shared" si="15"/>
        <v/>
      </c>
      <c r="X113" s="26" t="str">
        <f t="shared" si="15"/>
        <v/>
      </c>
      <c r="Y113" s="26" t="str">
        <f t="shared" si="15"/>
        <v/>
      </c>
      <c r="Z113" s="26" t="str">
        <f t="shared" si="15"/>
        <v/>
      </c>
      <c r="AA113" s="26" t="str">
        <f t="shared" si="15"/>
        <v/>
      </c>
      <c r="AB113" s="26" t="str">
        <f t="shared" si="15"/>
        <v/>
      </c>
      <c r="AC113" s="26" t="str">
        <f t="shared" si="15"/>
        <v/>
      </c>
      <c r="AD113" s="26" t="str">
        <f t="shared" si="15"/>
        <v/>
      </c>
      <c r="AE113" s="26" t="str">
        <f t="shared" si="15"/>
        <v/>
      </c>
      <c r="AF113" s="26" t="str">
        <f t="shared" si="15"/>
        <v/>
      </c>
      <c r="AG113" s="26" t="str">
        <f t="shared" si="16"/>
        <v/>
      </c>
      <c r="AH113" s="26" t="str">
        <f t="shared" si="16"/>
        <v/>
      </c>
      <c r="AI113" s="26" t="str">
        <f t="shared" si="16"/>
        <v/>
      </c>
      <c r="AJ113" s="26" t="str">
        <f t="shared" si="16"/>
        <v/>
      </c>
      <c r="AK113" s="26" t="str">
        <f t="shared" si="16"/>
        <v/>
      </c>
      <c r="AL113" s="26" t="str">
        <f t="shared" si="16"/>
        <v/>
      </c>
      <c r="AM113" s="26" t="str">
        <f t="shared" si="16"/>
        <v/>
      </c>
      <c r="AN113" s="26" t="str">
        <f t="shared" si="16"/>
        <v/>
      </c>
      <c r="AO113" s="26" t="str">
        <f t="shared" si="16"/>
        <v/>
      </c>
      <c r="AP113" s="26" t="str">
        <f t="shared" si="16"/>
        <v/>
      </c>
      <c r="AQ113" s="26" t="str">
        <f t="shared" si="17"/>
        <v/>
      </c>
      <c r="AR113" s="26" t="str">
        <f t="shared" si="17"/>
        <v/>
      </c>
      <c r="AS113" s="26" t="str">
        <f t="shared" si="17"/>
        <v/>
      </c>
      <c r="AT113" s="26" t="str">
        <f t="shared" si="17"/>
        <v/>
      </c>
      <c r="AU113" s="26" t="str">
        <f t="shared" si="17"/>
        <v/>
      </c>
      <c r="AV113" s="26" t="str">
        <f t="shared" si="17"/>
        <v/>
      </c>
      <c r="AW113" s="26" t="str">
        <f t="shared" si="17"/>
        <v/>
      </c>
      <c r="AX113" s="26" t="str">
        <f t="shared" si="17"/>
        <v/>
      </c>
      <c r="AY113" s="26" t="str">
        <f t="shared" si="17"/>
        <v/>
      </c>
    </row>
    <row r="114" spans="2:51" ht="21.95" customHeight="1" x14ac:dyDescent="0.25">
      <c r="C114" s="153" t="s">
        <v>109</v>
      </c>
      <c r="D114" s="5"/>
      <c r="E114" s="40"/>
      <c r="F114" s="40"/>
      <c r="G114" s="40"/>
      <c r="H114" s="40"/>
      <c r="I114" s="40"/>
      <c r="K114" s="167"/>
      <c r="L114" s="161"/>
      <c r="M114" s="161"/>
      <c r="N114" s="161"/>
      <c r="O114" s="167"/>
      <c r="P114" s="17"/>
      <c r="Q114" s="16"/>
      <c r="R114" s="16"/>
      <c r="S114" s="16"/>
      <c r="U114" s="18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</row>
    <row r="115" spans="2:51" ht="21.95" customHeight="1" x14ac:dyDescent="0.25">
      <c r="C115" s="11"/>
      <c r="D115" s="7" t="s">
        <v>3</v>
      </c>
      <c r="E115" s="40"/>
      <c r="F115" s="40"/>
      <c r="G115" s="40"/>
      <c r="H115" s="40"/>
      <c r="I115" s="40"/>
      <c r="K115" s="167"/>
      <c r="L115" s="12" t="str">
        <f>IF(AND(C115="",C117=""),"",IF(AND(C115&lt;&gt;"",C117&lt;&gt;""),0,IF(SUM(H111:I111)=0,"",SUM(IF(V115="",0,IF(V115='H-Salden'!V96,0.5,0)),IF(W115="",0,IF(W115='H-Salden'!W96,0.5,0)),IF(X115="",0,IF(X115='H-Salden'!X96,0.5,0)),IF(Y115="",0,IF(Y115='H-Salden'!Y96,0.5,0))))))</f>
        <v/>
      </c>
      <c r="M115" s="9" t="str">
        <f>IF(N115="","","/")</f>
        <v>/</v>
      </c>
      <c r="N115" s="10">
        <f>IF(SUM('H-Salden'!H92:I92)=0,"",1)</f>
        <v>1</v>
      </c>
      <c r="O115" s="167"/>
      <c r="P115" s="17"/>
      <c r="Q115" s="16"/>
      <c r="R115" s="16"/>
      <c r="S115" s="16"/>
      <c r="U115" s="18"/>
      <c r="V115" s="13">
        <f>C115</f>
        <v>0</v>
      </c>
      <c r="W115" s="13">
        <f>C117</f>
        <v>0</v>
      </c>
      <c r="X115" s="14"/>
      <c r="Y115" s="14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</row>
    <row r="116" spans="2:51" ht="8.1" customHeight="1" x14ac:dyDescent="0.25">
      <c r="C116" s="6"/>
      <c r="D116" s="7"/>
      <c r="E116" s="40"/>
      <c r="F116" s="40"/>
      <c r="G116" s="40"/>
      <c r="H116" s="40"/>
      <c r="I116" s="40"/>
      <c r="K116" s="167"/>
      <c r="L116" s="161"/>
      <c r="M116" s="161"/>
      <c r="N116" s="161"/>
      <c r="O116" s="167"/>
      <c r="P116" s="17"/>
      <c r="Q116" s="16"/>
      <c r="R116" s="16"/>
      <c r="S116" s="16"/>
      <c r="U116" s="18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</row>
    <row r="117" spans="2:51" ht="21.95" customHeight="1" x14ac:dyDescent="0.25">
      <c r="C117" s="11"/>
      <c r="D117" s="7" t="s">
        <v>4</v>
      </c>
      <c r="E117" s="40"/>
      <c r="F117" s="40"/>
      <c r="G117" s="40"/>
      <c r="H117" s="40"/>
      <c r="I117" s="40"/>
      <c r="K117" s="167"/>
      <c r="L117" s="161"/>
      <c r="M117" s="161"/>
      <c r="N117" s="161"/>
      <c r="O117" s="167"/>
      <c r="P117" s="17"/>
      <c r="Q117" s="16"/>
      <c r="R117" s="16"/>
      <c r="S117" s="16"/>
      <c r="U117" s="18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</row>
    <row r="118" spans="2:51" ht="14.1" customHeight="1" x14ac:dyDescent="0.25">
      <c r="C118" s="8"/>
      <c r="D118" s="5"/>
      <c r="E118" s="40"/>
      <c r="F118" s="40"/>
      <c r="G118" s="40"/>
      <c r="H118" s="40"/>
      <c r="I118" s="40"/>
      <c r="K118" s="167"/>
      <c r="L118" s="161"/>
      <c r="M118" s="161"/>
      <c r="N118" s="161"/>
      <c r="O118" s="167"/>
      <c r="P118" s="17"/>
      <c r="Q118" s="16"/>
      <c r="R118" s="16"/>
      <c r="S118" s="16"/>
      <c r="U118" s="18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</row>
    <row r="119" spans="2:51" ht="21.95" customHeight="1" x14ac:dyDescent="0.25">
      <c r="C119" s="153" t="s">
        <v>110</v>
      </c>
      <c r="D119" s="5"/>
      <c r="E119" s="40"/>
      <c r="F119" s="40"/>
      <c r="G119" s="40"/>
      <c r="H119" s="40"/>
      <c r="I119" s="40"/>
      <c r="K119" s="167"/>
      <c r="L119" s="161"/>
      <c r="M119" s="161"/>
      <c r="N119" s="161"/>
      <c r="O119" s="167"/>
      <c r="P119" s="17"/>
      <c r="Q119" s="16"/>
      <c r="R119" s="16"/>
      <c r="S119" s="16"/>
      <c r="U119" s="18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</row>
    <row r="120" spans="2:51" ht="21.95" customHeight="1" x14ac:dyDescent="0.25">
      <c r="B120" s="150"/>
      <c r="C120" s="173"/>
      <c r="D120" s="173"/>
      <c r="E120" s="173"/>
      <c r="F120" s="173"/>
      <c r="G120" s="173"/>
      <c r="H120" s="173"/>
      <c r="I120" s="40"/>
      <c r="K120" s="167"/>
      <c r="L120" s="12" t="str">
        <f>IF(C120="","",IF(SUM(H111:I111)=0,"",IF(V120='H-Salden'!V101,1,0)))</f>
        <v/>
      </c>
      <c r="M120" s="9" t="str">
        <f>IF(N120="","","/")</f>
        <v>/</v>
      </c>
      <c r="N120" s="10">
        <f>IF(SUM('H-Salden'!H92:I92)=0,"",1)</f>
        <v>1</v>
      </c>
      <c r="O120" s="167"/>
      <c r="P120" s="17"/>
      <c r="Q120" s="16"/>
      <c r="R120" s="16"/>
      <c r="S120" s="16"/>
      <c r="U120" s="18"/>
      <c r="V120" s="13">
        <f>C120</f>
        <v>0</v>
      </c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</row>
    <row r="121" spans="2:51" s="161" customFormat="1" ht="14.1" customHeight="1" x14ac:dyDescent="0.25">
      <c r="C121" s="8"/>
      <c r="D121" s="5"/>
      <c r="E121" s="40"/>
      <c r="F121" s="40"/>
      <c r="G121" s="40"/>
      <c r="H121" s="40"/>
      <c r="I121" s="40"/>
      <c r="J121"/>
      <c r="K121" s="167"/>
      <c r="O121" s="167"/>
      <c r="P121" s="17"/>
      <c r="Q121" s="16"/>
      <c r="R121" s="16"/>
      <c r="S121" s="16"/>
      <c r="U121" s="18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</row>
    <row r="122" spans="2:51" s="161" customFormat="1" ht="21.95" customHeight="1" x14ac:dyDescent="0.25">
      <c r="C122" s="153" t="s">
        <v>138</v>
      </c>
      <c r="D122" s="40"/>
      <c r="E122" s="40"/>
      <c r="F122" s="40"/>
      <c r="G122" s="40"/>
      <c r="H122" s="40"/>
      <c r="I122" s="40"/>
      <c r="J122"/>
      <c r="K122" s="167"/>
      <c r="O122" s="167"/>
      <c r="P122" s="17"/>
      <c r="Q122" s="16"/>
      <c r="R122" s="16"/>
      <c r="S122" s="16"/>
      <c r="U122" s="18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</row>
    <row r="123" spans="2:51" s="161" customFormat="1" ht="21.95" customHeight="1" x14ac:dyDescent="0.25">
      <c r="B123" s="150"/>
      <c r="C123" s="173"/>
      <c r="D123" s="173"/>
      <c r="E123" s="173"/>
      <c r="F123" s="160" t="s">
        <v>1</v>
      </c>
      <c r="G123" s="173"/>
      <c r="H123" s="173"/>
      <c r="I123" s="173"/>
      <c r="J123"/>
      <c r="K123" s="167"/>
      <c r="L123" s="12" t="str">
        <f>IF(AND(C123="",G123=""),"",IF(SUM(H111:I111)=0,"",SUM(IF(V123="",0,IF(V123='H-Salden'!V104,1,0)),IF(W123="",0,IF(W123='H-Salden'!W104,1,0)),IF(X123="",0,IF(X123='H-Salden'!X104,1,0)),IF(Y123="",0,IF(Y123='H-Salden'!Y104,1,0)))))</f>
        <v/>
      </c>
      <c r="M123" s="9" t="str">
        <f>IF(N123="","","/")</f>
        <v>/</v>
      </c>
      <c r="N123" s="10">
        <f>IF(SUM('H-Salden'!H92:I92)=0,"",2)</f>
        <v>2</v>
      </c>
      <c r="O123" s="167"/>
      <c r="P123" s="17"/>
      <c r="Q123" s="16"/>
      <c r="R123" s="16"/>
      <c r="S123" s="16"/>
      <c r="U123" s="18"/>
      <c r="V123" s="13">
        <f>C123</f>
        <v>0</v>
      </c>
      <c r="W123" s="13">
        <f>G123</f>
        <v>0</v>
      </c>
      <c r="X123" s="14"/>
      <c r="Y123" s="14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</row>
    <row r="124" spans="2:51" ht="21.95" customHeight="1" x14ac:dyDescent="0.25">
      <c r="C124" s="40"/>
      <c r="D124" s="40"/>
      <c r="E124" s="40"/>
      <c r="F124" s="40"/>
      <c r="G124" s="40"/>
      <c r="H124" s="40"/>
      <c r="I124" s="40"/>
      <c r="K124" s="167"/>
      <c r="O124" s="167"/>
      <c r="P124" s="17"/>
      <c r="Q124" s="16"/>
      <c r="R124" s="16"/>
      <c r="S124" s="16"/>
      <c r="U124" s="18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</row>
    <row r="125" spans="2:51" ht="21.95" customHeight="1" x14ac:dyDescent="0.25">
      <c r="C125" s="152" t="s">
        <v>119</v>
      </c>
      <c r="D125" s="40"/>
      <c r="E125" s="40"/>
      <c r="F125" s="40"/>
      <c r="G125" s="40"/>
      <c r="H125" s="40"/>
      <c r="I125" s="40"/>
      <c r="K125" s="167"/>
      <c r="O125" s="167"/>
      <c r="P125" s="17"/>
      <c r="Q125" s="16"/>
      <c r="R125" s="16"/>
      <c r="S125" s="16"/>
      <c r="U125" s="18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</row>
    <row r="126" spans="2:51" ht="21.95" customHeight="1" x14ac:dyDescent="0.25">
      <c r="C126" s="81"/>
      <c r="D126" s="80"/>
      <c r="E126" s="207" t="s">
        <v>79</v>
      </c>
      <c r="F126" s="207"/>
      <c r="G126" s="207"/>
      <c r="H126" s="79" t="s">
        <v>20</v>
      </c>
      <c r="I126" s="78" t="s">
        <v>78</v>
      </c>
      <c r="K126" s="167"/>
      <c r="O126" s="167"/>
      <c r="P126" s="17"/>
      <c r="Q126" s="16"/>
      <c r="R126" s="16"/>
      <c r="S126" s="16"/>
      <c r="U126" s="18"/>
      <c r="V126" s="26" t="s">
        <v>9</v>
      </c>
      <c r="W126" s="26" t="str">
        <f t="shared" ref="W126:AF132" si="19">IF($V126="","",ROUND($V126*W$6,0))</f>
        <v/>
      </c>
      <c r="X126" s="26" t="str">
        <f t="shared" si="19"/>
        <v/>
      </c>
      <c r="Y126" s="26" t="str">
        <f t="shared" si="19"/>
        <v/>
      </c>
      <c r="Z126" s="26" t="str">
        <f t="shared" si="19"/>
        <v/>
      </c>
      <c r="AA126" s="26" t="str">
        <f t="shared" si="19"/>
        <v/>
      </c>
      <c r="AB126" s="26" t="str">
        <f t="shared" si="19"/>
        <v/>
      </c>
      <c r="AC126" s="26" t="str">
        <f t="shared" si="19"/>
        <v/>
      </c>
      <c r="AD126" s="26" t="str">
        <f t="shared" si="19"/>
        <v/>
      </c>
      <c r="AE126" s="26" t="str">
        <f t="shared" si="19"/>
        <v/>
      </c>
      <c r="AF126" s="26" t="str">
        <f t="shared" si="19"/>
        <v/>
      </c>
      <c r="AG126" s="26" t="str">
        <f t="shared" ref="AG126:AP132" si="20">IF($V126="","",ROUND($V126*AG$6,0))</f>
        <v/>
      </c>
      <c r="AH126" s="26" t="str">
        <f t="shared" si="20"/>
        <v/>
      </c>
      <c r="AI126" s="26" t="str">
        <f t="shared" si="20"/>
        <v/>
      </c>
      <c r="AJ126" s="26" t="str">
        <f t="shared" si="20"/>
        <v/>
      </c>
      <c r="AK126" s="26" t="str">
        <f t="shared" si="20"/>
        <v/>
      </c>
      <c r="AL126" s="26" t="str">
        <f t="shared" si="20"/>
        <v/>
      </c>
      <c r="AM126" s="26" t="str">
        <f t="shared" si="20"/>
        <v/>
      </c>
      <c r="AN126" s="26" t="str">
        <f t="shared" si="20"/>
        <v/>
      </c>
      <c r="AO126" s="26" t="str">
        <f t="shared" si="20"/>
        <v/>
      </c>
      <c r="AP126" s="26" t="str">
        <f t="shared" si="20"/>
        <v/>
      </c>
      <c r="AQ126" s="26" t="str">
        <f t="shared" ref="AQ126:AY132" si="21">IF($V126="","",ROUND($V126*AQ$6,0))</f>
        <v/>
      </c>
      <c r="AR126" s="26" t="str">
        <f t="shared" si="21"/>
        <v/>
      </c>
      <c r="AS126" s="26" t="str">
        <f t="shared" si="21"/>
        <v/>
      </c>
      <c r="AT126" s="26" t="str">
        <f t="shared" si="21"/>
        <v/>
      </c>
      <c r="AU126" s="26" t="str">
        <f t="shared" si="21"/>
        <v/>
      </c>
      <c r="AV126" s="26" t="str">
        <f t="shared" si="21"/>
        <v/>
      </c>
      <c r="AW126" s="26" t="str">
        <f t="shared" si="21"/>
        <v/>
      </c>
      <c r="AX126" s="26" t="str">
        <f t="shared" si="21"/>
        <v/>
      </c>
      <c r="AY126" s="26" t="str">
        <f t="shared" si="21"/>
        <v/>
      </c>
    </row>
    <row r="127" spans="2:51" ht="21.95" customHeight="1" x14ac:dyDescent="0.25">
      <c r="C127" s="76" t="s">
        <v>18</v>
      </c>
      <c r="D127" s="77" t="s">
        <v>17</v>
      </c>
      <c r="E127" s="204" t="s">
        <v>16</v>
      </c>
      <c r="F127" s="205"/>
      <c r="G127" s="206"/>
      <c r="H127" s="75" t="s">
        <v>15</v>
      </c>
      <c r="I127" s="75" t="s">
        <v>14</v>
      </c>
      <c r="K127" s="167"/>
      <c r="O127" s="167"/>
      <c r="P127" s="17"/>
      <c r="Q127" s="16"/>
      <c r="R127" s="16"/>
      <c r="S127" s="16"/>
      <c r="U127" s="18"/>
      <c r="V127" s="26" t="s">
        <v>9</v>
      </c>
      <c r="W127" s="26" t="str">
        <f t="shared" si="19"/>
        <v/>
      </c>
      <c r="X127" s="26" t="str">
        <f t="shared" si="19"/>
        <v/>
      </c>
      <c r="Y127" s="26" t="str">
        <f t="shared" si="19"/>
        <v/>
      </c>
      <c r="Z127" s="26" t="str">
        <f t="shared" si="19"/>
        <v/>
      </c>
      <c r="AA127" s="26" t="str">
        <f t="shared" si="19"/>
        <v/>
      </c>
      <c r="AB127" s="26" t="str">
        <f t="shared" si="19"/>
        <v/>
      </c>
      <c r="AC127" s="26" t="str">
        <f t="shared" si="19"/>
        <v/>
      </c>
      <c r="AD127" s="26" t="str">
        <f t="shared" si="19"/>
        <v/>
      </c>
      <c r="AE127" s="26" t="str">
        <f t="shared" si="19"/>
        <v/>
      </c>
      <c r="AF127" s="26" t="str">
        <f t="shared" si="19"/>
        <v/>
      </c>
      <c r="AG127" s="26" t="str">
        <f t="shared" si="20"/>
        <v/>
      </c>
      <c r="AH127" s="26" t="str">
        <f t="shared" si="20"/>
        <v/>
      </c>
      <c r="AI127" s="26" t="str">
        <f t="shared" si="20"/>
        <v/>
      </c>
      <c r="AJ127" s="26" t="str">
        <f t="shared" si="20"/>
        <v/>
      </c>
      <c r="AK127" s="26" t="str">
        <f t="shared" si="20"/>
        <v/>
      </c>
      <c r="AL127" s="26" t="str">
        <f t="shared" si="20"/>
        <v/>
      </c>
      <c r="AM127" s="26" t="str">
        <f t="shared" si="20"/>
        <v/>
      </c>
      <c r="AN127" s="26" t="str">
        <f t="shared" si="20"/>
        <v/>
      </c>
      <c r="AO127" s="26" t="str">
        <f t="shared" si="20"/>
        <v/>
      </c>
      <c r="AP127" s="26" t="str">
        <f t="shared" si="20"/>
        <v/>
      </c>
      <c r="AQ127" s="26" t="str">
        <f t="shared" si="21"/>
        <v/>
      </c>
      <c r="AR127" s="26" t="str">
        <f t="shared" si="21"/>
        <v/>
      </c>
      <c r="AS127" s="26" t="str">
        <f t="shared" si="21"/>
        <v/>
      </c>
      <c r="AT127" s="26" t="str">
        <f t="shared" si="21"/>
        <v/>
      </c>
      <c r="AU127" s="26" t="str">
        <f t="shared" si="21"/>
        <v/>
      </c>
      <c r="AV127" s="26" t="str">
        <f t="shared" si="21"/>
        <v/>
      </c>
      <c r="AW127" s="26" t="str">
        <f t="shared" si="21"/>
        <v/>
      </c>
      <c r="AX127" s="26" t="str">
        <f t="shared" si="21"/>
        <v/>
      </c>
      <c r="AY127" s="26" t="str">
        <f t="shared" si="21"/>
        <v/>
      </c>
    </row>
    <row r="128" spans="2:51" ht="21.95" customHeight="1" x14ac:dyDescent="0.25">
      <c r="C128" s="32" t="s">
        <v>35</v>
      </c>
      <c r="D128" s="31" t="s">
        <v>34</v>
      </c>
      <c r="E128" s="191" t="s">
        <v>36</v>
      </c>
      <c r="F128" s="192"/>
      <c r="G128" s="193"/>
      <c r="H128" s="41"/>
      <c r="I128" s="27">
        <f>IF(OR($O$1="",E128="",TYPE(VLOOKUP(E128,DB,$O$1+1,0))=16),"",VLOOKUP(E128,DB,$O$1+1,0))</f>
        <v>4425</v>
      </c>
      <c r="K128" s="167"/>
      <c r="O128" s="167"/>
      <c r="P128" s="17"/>
      <c r="Q128" s="16"/>
      <c r="R128" s="16"/>
      <c r="S128" s="16"/>
      <c r="U128" s="18" t="str">
        <f>E128</f>
        <v>AB Verbindlichkeiten Maschinenring Imst</v>
      </c>
      <c r="V128" s="26">
        <v>4971.5</v>
      </c>
      <c r="W128" s="26">
        <f t="shared" si="19"/>
        <v>4275</v>
      </c>
      <c r="X128" s="26">
        <f t="shared" si="19"/>
        <v>4574</v>
      </c>
      <c r="Y128" s="26">
        <f t="shared" si="19"/>
        <v>4425</v>
      </c>
      <c r="Z128" s="26">
        <f t="shared" si="19"/>
        <v>5071</v>
      </c>
      <c r="AA128" s="26">
        <f t="shared" si="19"/>
        <v>5419</v>
      </c>
      <c r="AB128" s="26">
        <f t="shared" si="19"/>
        <v>5767</v>
      </c>
      <c r="AC128" s="26">
        <f t="shared" si="19"/>
        <v>5220</v>
      </c>
      <c r="AD128" s="26">
        <f t="shared" si="19"/>
        <v>4673</v>
      </c>
      <c r="AE128" s="26">
        <f t="shared" si="19"/>
        <v>4723</v>
      </c>
      <c r="AF128" s="26">
        <f t="shared" si="19"/>
        <v>3778</v>
      </c>
      <c r="AG128" s="26">
        <f t="shared" si="20"/>
        <v>5121</v>
      </c>
      <c r="AH128" s="26">
        <f t="shared" si="20"/>
        <v>5568</v>
      </c>
      <c r="AI128" s="26">
        <f t="shared" si="20"/>
        <v>6016</v>
      </c>
      <c r="AJ128" s="26">
        <f t="shared" si="20"/>
        <v>5369</v>
      </c>
      <c r="AK128" s="26">
        <f t="shared" si="20"/>
        <v>4623</v>
      </c>
      <c r="AL128" s="26">
        <f t="shared" si="20"/>
        <v>4126</v>
      </c>
      <c r="AM128" s="26">
        <f t="shared" si="20"/>
        <v>4524</v>
      </c>
      <c r="AN128" s="26">
        <f t="shared" si="20"/>
        <v>5170</v>
      </c>
      <c r="AO128" s="26">
        <f t="shared" si="20"/>
        <v>5518</v>
      </c>
      <c r="AP128" s="26">
        <f t="shared" si="20"/>
        <v>3878</v>
      </c>
      <c r="AQ128" s="26">
        <f t="shared" si="21"/>
        <v>5419</v>
      </c>
      <c r="AR128" s="26">
        <f t="shared" si="21"/>
        <v>4275</v>
      </c>
      <c r="AS128" s="26">
        <f t="shared" si="21"/>
        <v>4176</v>
      </c>
      <c r="AT128" s="26">
        <f t="shared" si="21"/>
        <v>5618</v>
      </c>
      <c r="AU128" s="26">
        <f t="shared" si="21"/>
        <v>4425</v>
      </c>
      <c r="AV128" s="26">
        <f t="shared" si="21"/>
        <v>5568</v>
      </c>
      <c r="AW128" s="26">
        <f t="shared" si="21"/>
        <v>5817</v>
      </c>
      <c r="AX128" s="26">
        <f t="shared" si="21"/>
        <v>4673</v>
      </c>
      <c r="AY128" s="26">
        <f t="shared" si="21"/>
        <v>5717</v>
      </c>
    </row>
    <row r="129" spans="2:51" ht="21.95" customHeight="1" x14ac:dyDescent="0.25">
      <c r="C129" s="30" t="s">
        <v>77</v>
      </c>
      <c r="D129" s="29" t="s">
        <v>76</v>
      </c>
      <c r="E129" s="194" t="s">
        <v>75</v>
      </c>
      <c r="F129" s="195"/>
      <c r="G129" s="196"/>
      <c r="H129" s="28">
        <f>IF(OR($O$1="",E129="",TYPE(VLOOKUP(E129,DB,$O$1+1,0))=16),"",VLOOKUP(E129,DB,$O$1+1,0))</f>
        <v>4425</v>
      </c>
      <c r="I129" s="28"/>
      <c r="K129" s="167"/>
      <c r="O129" s="167"/>
      <c r="P129" s="17"/>
      <c r="Q129" s="16"/>
      <c r="R129" s="16"/>
      <c r="S129" s="16"/>
      <c r="U129" s="18" t="str">
        <f>E129</f>
        <v>Zahlung MR-Rechnung Vorjahr</v>
      </c>
      <c r="V129" s="26">
        <v>4971.5</v>
      </c>
      <c r="W129" s="26">
        <f t="shared" si="19"/>
        <v>4275</v>
      </c>
      <c r="X129" s="26">
        <f t="shared" si="19"/>
        <v>4574</v>
      </c>
      <c r="Y129" s="26">
        <f t="shared" si="19"/>
        <v>4425</v>
      </c>
      <c r="Z129" s="26">
        <f t="shared" si="19"/>
        <v>5071</v>
      </c>
      <c r="AA129" s="26">
        <f t="shared" si="19"/>
        <v>5419</v>
      </c>
      <c r="AB129" s="26">
        <f t="shared" si="19"/>
        <v>5767</v>
      </c>
      <c r="AC129" s="26">
        <f t="shared" si="19"/>
        <v>5220</v>
      </c>
      <c r="AD129" s="26">
        <f t="shared" si="19"/>
        <v>4673</v>
      </c>
      <c r="AE129" s="26">
        <f t="shared" si="19"/>
        <v>4723</v>
      </c>
      <c r="AF129" s="26">
        <f t="shared" si="19"/>
        <v>3778</v>
      </c>
      <c r="AG129" s="26">
        <f t="shared" si="20"/>
        <v>5121</v>
      </c>
      <c r="AH129" s="26">
        <f t="shared" si="20"/>
        <v>5568</v>
      </c>
      <c r="AI129" s="26">
        <f t="shared" si="20"/>
        <v>6016</v>
      </c>
      <c r="AJ129" s="26">
        <f t="shared" si="20"/>
        <v>5369</v>
      </c>
      <c r="AK129" s="26">
        <f t="shared" si="20"/>
        <v>4623</v>
      </c>
      <c r="AL129" s="26">
        <f t="shared" si="20"/>
        <v>4126</v>
      </c>
      <c r="AM129" s="26">
        <f t="shared" si="20"/>
        <v>4524</v>
      </c>
      <c r="AN129" s="26">
        <f t="shared" si="20"/>
        <v>5170</v>
      </c>
      <c r="AO129" s="26">
        <f t="shared" si="20"/>
        <v>5518</v>
      </c>
      <c r="AP129" s="26">
        <f t="shared" si="20"/>
        <v>3878</v>
      </c>
      <c r="AQ129" s="26">
        <f t="shared" si="21"/>
        <v>5419</v>
      </c>
      <c r="AR129" s="26">
        <f t="shared" si="21"/>
        <v>4275</v>
      </c>
      <c r="AS129" s="26">
        <f t="shared" si="21"/>
        <v>4176</v>
      </c>
      <c r="AT129" s="26">
        <f t="shared" si="21"/>
        <v>5618</v>
      </c>
      <c r="AU129" s="26">
        <f t="shared" si="21"/>
        <v>4425</v>
      </c>
      <c r="AV129" s="26">
        <f t="shared" si="21"/>
        <v>5568</v>
      </c>
      <c r="AW129" s="26">
        <f t="shared" si="21"/>
        <v>5817</v>
      </c>
      <c r="AX129" s="26">
        <f t="shared" si="21"/>
        <v>4673</v>
      </c>
      <c r="AY129" s="26">
        <f t="shared" si="21"/>
        <v>5717</v>
      </c>
    </row>
    <row r="130" spans="2:51" ht="21.95" customHeight="1" x14ac:dyDescent="0.25">
      <c r="C130" s="25" t="s">
        <v>8</v>
      </c>
      <c r="D130" s="24" t="s">
        <v>7</v>
      </c>
      <c r="E130" s="174" t="s">
        <v>6</v>
      </c>
      <c r="F130" s="175"/>
      <c r="G130" s="176"/>
      <c r="H130" s="170"/>
      <c r="I130" s="170"/>
      <c r="K130" s="167"/>
      <c r="L130" s="12" t="str">
        <f>IF(SUM(H130:I130)=0,"",IF(SUM(H130:I130)=SUM('H-Salden'!H130:I130),1,0))</f>
        <v/>
      </c>
      <c r="M130" s="9" t="str">
        <f>IF(N130="","","/")</f>
        <v/>
      </c>
      <c r="N130" s="10" t="str">
        <f>IF(SUM('H-Salden'!H130:I130)=0,"",1)</f>
        <v/>
      </c>
      <c r="O130" s="167"/>
      <c r="P130" s="17"/>
      <c r="Q130" s="16"/>
      <c r="R130" s="16"/>
      <c r="S130" s="16"/>
      <c r="U130" s="18"/>
      <c r="V130" s="26" t="s">
        <v>9</v>
      </c>
      <c r="W130" s="26" t="str">
        <f t="shared" si="19"/>
        <v/>
      </c>
      <c r="X130" s="26" t="str">
        <f t="shared" si="19"/>
        <v/>
      </c>
      <c r="Y130" s="26" t="str">
        <f t="shared" si="19"/>
        <v/>
      </c>
      <c r="Z130" s="26" t="str">
        <f t="shared" si="19"/>
        <v/>
      </c>
      <c r="AA130" s="26" t="str">
        <f t="shared" si="19"/>
        <v/>
      </c>
      <c r="AB130" s="26" t="str">
        <f t="shared" si="19"/>
        <v/>
      </c>
      <c r="AC130" s="26" t="str">
        <f t="shared" si="19"/>
        <v/>
      </c>
      <c r="AD130" s="26" t="str">
        <f t="shared" si="19"/>
        <v/>
      </c>
      <c r="AE130" s="26" t="str">
        <f t="shared" si="19"/>
        <v/>
      </c>
      <c r="AF130" s="26" t="str">
        <f t="shared" si="19"/>
        <v/>
      </c>
      <c r="AG130" s="26" t="str">
        <f t="shared" si="20"/>
        <v/>
      </c>
      <c r="AH130" s="26" t="str">
        <f t="shared" si="20"/>
        <v/>
      </c>
      <c r="AI130" s="26" t="str">
        <f t="shared" si="20"/>
        <v/>
      </c>
      <c r="AJ130" s="26" t="str">
        <f t="shared" si="20"/>
        <v/>
      </c>
      <c r="AK130" s="26" t="str">
        <f t="shared" si="20"/>
        <v/>
      </c>
      <c r="AL130" s="26" t="str">
        <f t="shared" si="20"/>
        <v/>
      </c>
      <c r="AM130" s="26" t="str">
        <f t="shared" si="20"/>
        <v/>
      </c>
      <c r="AN130" s="26" t="str">
        <f t="shared" si="20"/>
        <v/>
      </c>
      <c r="AO130" s="26" t="str">
        <f t="shared" si="20"/>
        <v/>
      </c>
      <c r="AP130" s="26" t="str">
        <f t="shared" si="20"/>
        <v/>
      </c>
      <c r="AQ130" s="26" t="str">
        <f t="shared" si="21"/>
        <v/>
      </c>
      <c r="AR130" s="26" t="str">
        <f t="shared" si="21"/>
        <v/>
      </c>
      <c r="AS130" s="26" t="str">
        <f t="shared" si="21"/>
        <v/>
      </c>
      <c r="AT130" s="26" t="str">
        <f t="shared" si="21"/>
        <v/>
      </c>
      <c r="AU130" s="26" t="str">
        <f t="shared" si="21"/>
        <v/>
      </c>
      <c r="AV130" s="26" t="str">
        <f t="shared" si="21"/>
        <v/>
      </c>
      <c r="AW130" s="26" t="str">
        <f t="shared" si="21"/>
        <v/>
      </c>
      <c r="AX130" s="26" t="str">
        <f t="shared" si="21"/>
        <v/>
      </c>
      <c r="AY130" s="26" t="str">
        <f t="shared" si="21"/>
        <v/>
      </c>
    </row>
    <row r="131" spans="2:51" ht="21.95" customHeight="1" thickBot="1" x14ac:dyDescent="0.3">
      <c r="C131" s="23"/>
      <c r="D131" s="22"/>
      <c r="E131" s="182" t="s">
        <v>5</v>
      </c>
      <c r="F131" s="183"/>
      <c r="G131" s="184"/>
      <c r="H131" s="171"/>
      <c r="I131" s="171"/>
      <c r="K131" s="167"/>
      <c r="L131" s="12" t="str">
        <f>IF(AND(H131="",I131=""),"",SUM(IF(H131='H-Salden'!H131,1,0),IF(I131='H-Salden'!I131,1,0)))</f>
        <v/>
      </c>
      <c r="M131" s="9" t="str">
        <f>IF(N131="","","/")</f>
        <v>/</v>
      </c>
      <c r="N131" s="10">
        <v>2</v>
      </c>
      <c r="O131" s="167"/>
      <c r="P131" s="17"/>
      <c r="Q131" s="16"/>
      <c r="R131" s="16"/>
      <c r="S131" s="16"/>
      <c r="U131" s="18"/>
      <c r="V131" s="26" t="s">
        <v>9</v>
      </c>
      <c r="W131" s="26" t="str">
        <f t="shared" si="19"/>
        <v/>
      </c>
      <c r="X131" s="26" t="str">
        <f t="shared" si="19"/>
        <v/>
      </c>
      <c r="Y131" s="26" t="str">
        <f t="shared" si="19"/>
        <v/>
      </c>
      <c r="Z131" s="26" t="str">
        <f t="shared" si="19"/>
        <v/>
      </c>
      <c r="AA131" s="26" t="str">
        <f t="shared" si="19"/>
        <v/>
      </c>
      <c r="AB131" s="26" t="str">
        <f t="shared" si="19"/>
        <v/>
      </c>
      <c r="AC131" s="26" t="str">
        <f t="shared" si="19"/>
        <v/>
      </c>
      <c r="AD131" s="26" t="str">
        <f t="shared" si="19"/>
        <v/>
      </c>
      <c r="AE131" s="26" t="str">
        <f t="shared" si="19"/>
        <v/>
      </c>
      <c r="AF131" s="26" t="str">
        <f t="shared" si="19"/>
        <v/>
      </c>
      <c r="AG131" s="26" t="str">
        <f t="shared" si="20"/>
        <v/>
      </c>
      <c r="AH131" s="26" t="str">
        <f t="shared" si="20"/>
        <v/>
      </c>
      <c r="AI131" s="26" t="str">
        <f t="shared" si="20"/>
        <v/>
      </c>
      <c r="AJ131" s="26" t="str">
        <f t="shared" si="20"/>
        <v/>
      </c>
      <c r="AK131" s="26" t="str">
        <f t="shared" si="20"/>
        <v/>
      </c>
      <c r="AL131" s="26" t="str">
        <f t="shared" si="20"/>
        <v/>
      </c>
      <c r="AM131" s="26" t="str">
        <f t="shared" si="20"/>
        <v/>
      </c>
      <c r="AN131" s="26" t="str">
        <f t="shared" si="20"/>
        <v/>
      </c>
      <c r="AO131" s="26" t="str">
        <f t="shared" si="20"/>
        <v/>
      </c>
      <c r="AP131" s="26" t="str">
        <f t="shared" si="20"/>
        <v/>
      </c>
      <c r="AQ131" s="26" t="str">
        <f t="shared" si="21"/>
        <v/>
      </c>
      <c r="AR131" s="26" t="str">
        <f t="shared" si="21"/>
        <v/>
      </c>
      <c r="AS131" s="26" t="str">
        <f t="shared" si="21"/>
        <v/>
      </c>
      <c r="AT131" s="26" t="str">
        <f t="shared" si="21"/>
        <v/>
      </c>
      <c r="AU131" s="26" t="str">
        <f t="shared" si="21"/>
        <v/>
      </c>
      <c r="AV131" s="26" t="str">
        <f t="shared" si="21"/>
        <v/>
      </c>
      <c r="AW131" s="26" t="str">
        <f t="shared" si="21"/>
        <v/>
      </c>
      <c r="AX131" s="26" t="str">
        <f t="shared" si="21"/>
        <v/>
      </c>
      <c r="AY131" s="26" t="str">
        <f t="shared" si="21"/>
        <v/>
      </c>
    </row>
    <row r="132" spans="2:51" ht="14.1" customHeight="1" thickTop="1" x14ac:dyDescent="0.25">
      <c r="C132" s="40"/>
      <c r="D132" s="40"/>
      <c r="E132" s="40"/>
      <c r="F132" s="40"/>
      <c r="G132" s="40"/>
      <c r="H132" s="40"/>
      <c r="I132" s="40"/>
      <c r="K132" s="167"/>
      <c r="L132" s="161"/>
      <c r="M132" s="161"/>
      <c r="N132" s="161"/>
      <c r="O132" s="167"/>
      <c r="P132" s="17"/>
      <c r="Q132" s="16"/>
      <c r="R132" s="16"/>
      <c r="S132" s="16"/>
      <c r="U132" s="18"/>
      <c r="V132" s="26" t="s">
        <v>9</v>
      </c>
      <c r="W132" s="26" t="str">
        <f t="shared" si="19"/>
        <v/>
      </c>
      <c r="X132" s="26" t="str">
        <f t="shared" si="19"/>
        <v/>
      </c>
      <c r="Y132" s="26" t="str">
        <f t="shared" si="19"/>
        <v/>
      </c>
      <c r="Z132" s="26" t="str">
        <f t="shared" si="19"/>
        <v/>
      </c>
      <c r="AA132" s="26" t="str">
        <f t="shared" si="19"/>
        <v/>
      </c>
      <c r="AB132" s="26" t="str">
        <f t="shared" si="19"/>
        <v/>
      </c>
      <c r="AC132" s="26" t="str">
        <f t="shared" si="19"/>
        <v/>
      </c>
      <c r="AD132" s="26" t="str">
        <f t="shared" si="19"/>
        <v/>
      </c>
      <c r="AE132" s="26" t="str">
        <f t="shared" si="19"/>
        <v/>
      </c>
      <c r="AF132" s="26" t="str">
        <f t="shared" si="19"/>
        <v/>
      </c>
      <c r="AG132" s="26" t="str">
        <f t="shared" si="20"/>
        <v/>
      </c>
      <c r="AH132" s="26" t="str">
        <f t="shared" si="20"/>
        <v/>
      </c>
      <c r="AI132" s="26" t="str">
        <f t="shared" si="20"/>
        <v/>
      </c>
      <c r="AJ132" s="26" t="str">
        <f t="shared" si="20"/>
        <v/>
      </c>
      <c r="AK132" s="26" t="str">
        <f t="shared" si="20"/>
        <v/>
      </c>
      <c r="AL132" s="26" t="str">
        <f t="shared" si="20"/>
        <v/>
      </c>
      <c r="AM132" s="26" t="str">
        <f t="shared" si="20"/>
        <v/>
      </c>
      <c r="AN132" s="26" t="str">
        <f t="shared" si="20"/>
        <v/>
      </c>
      <c r="AO132" s="26" t="str">
        <f t="shared" si="20"/>
        <v/>
      </c>
      <c r="AP132" s="26" t="str">
        <f t="shared" si="20"/>
        <v/>
      </c>
      <c r="AQ132" s="26" t="str">
        <f t="shared" si="21"/>
        <v/>
      </c>
      <c r="AR132" s="26" t="str">
        <f t="shared" si="21"/>
        <v/>
      </c>
      <c r="AS132" s="26" t="str">
        <f t="shared" si="21"/>
        <v/>
      </c>
      <c r="AT132" s="26" t="str">
        <f t="shared" si="21"/>
        <v/>
      </c>
      <c r="AU132" s="26" t="str">
        <f t="shared" si="21"/>
        <v/>
      </c>
      <c r="AV132" s="26" t="str">
        <f t="shared" si="21"/>
        <v/>
      </c>
      <c r="AW132" s="26" t="str">
        <f t="shared" si="21"/>
        <v/>
      </c>
      <c r="AX132" s="26" t="str">
        <f t="shared" si="21"/>
        <v/>
      </c>
      <c r="AY132" s="26" t="str">
        <f t="shared" si="21"/>
        <v/>
      </c>
    </row>
    <row r="133" spans="2:51" ht="21.95" customHeight="1" x14ac:dyDescent="0.25">
      <c r="C133" s="153" t="s">
        <v>109</v>
      </c>
      <c r="D133" s="5"/>
      <c r="E133" s="40"/>
      <c r="F133" s="40"/>
      <c r="G133" s="40"/>
      <c r="H133" s="40"/>
      <c r="I133" s="40"/>
      <c r="K133" s="167"/>
      <c r="L133" s="161"/>
      <c r="M133" s="161"/>
      <c r="N133" s="161"/>
      <c r="O133" s="167"/>
      <c r="P133" s="17"/>
      <c r="Q133" s="16"/>
      <c r="R133" s="16"/>
      <c r="S133" s="16"/>
      <c r="U133" s="18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</row>
    <row r="134" spans="2:51" ht="21.95" customHeight="1" x14ac:dyDescent="0.25">
      <c r="C134" s="11"/>
      <c r="D134" s="7" t="s">
        <v>3</v>
      </c>
      <c r="E134" s="40"/>
      <c r="F134" s="40"/>
      <c r="G134" s="40"/>
      <c r="H134" s="40"/>
      <c r="I134" s="40"/>
      <c r="K134" s="167"/>
      <c r="L134" s="12" t="str">
        <f>IF(AND(C134="",C136=""),"",IF(AND(C134&lt;&gt;"",C136&lt;&gt;""),0,IF(SUM(H130:I130)=0,"",SUM(IF(V134="",0,IF(V134='H-Salden'!V134,0.5,0)),IF(W134="",0,IF(W134='H-Salden'!W134,0.5,0)),IF(X134="",0,IF(X134='H-Salden'!X134,0.5,0)),IF(Y134="",0,IF(Y134='H-Salden'!Y134,0.5,0))))))</f>
        <v/>
      </c>
      <c r="M134" s="9" t="str">
        <f>IF(N134="","","/")</f>
        <v/>
      </c>
      <c r="N134" s="10" t="str">
        <f>IF(SUM('H-Salden'!H130:I130)=0,"",1)</f>
        <v/>
      </c>
      <c r="O134" s="167"/>
      <c r="P134" s="17"/>
      <c r="Q134" s="16"/>
      <c r="R134" s="16"/>
      <c r="S134" s="16"/>
      <c r="U134" s="18"/>
      <c r="V134" s="13">
        <f>C134</f>
        <v>0</v>
      </c>
      <c r="W134" s="13">
        <f>C136</f>
        <v>0</v>
      </c>
      <c r="X134" s="14"/>
      <c r="Y134" s="14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</row>
    <row r="135" spans="2:51" ht="8.1" customHeight="1" x14ac:dyDescent="0.25">
      <c r="C135" s="6"/>
      <c r="D135" s="7"/>
      <c r="E135" s="40"/>
      <c r="F135" s="40"/>
      <c r="G135" s="40"/>
      <c r="H135" s="40"/>
      <c r="I135" s="40"/>
      <c r="K135" s="167"/>
      <c r="L135" s="161"/>
      <c r="M135" s="161"/>
      <c r="N135" s="161"/>
      <c r="O135" s="167"/>
      <c r="P135" s="17"/>
      <c r="Q135" s="16"/>
      <c r="R135" s="16"/>
      <c r="S135" s="16"/>
      <c r="U135" s="18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</row>
    <row r="136" spans="2:51" ht="21.95" customHeight="1" x14ac:dyDescent="0.25">
      <c r="C136" s="11"/>
      <c r="D136" s="7" t="s">
        <v>4</v>
      </c>
      <c r="E136" s="40"/>
      <c r="F136" s="40"/>
      <c r="G136" s="40"/>
      <c r="H136" s="40"/>
      <c r="I136" s="40"/>
      <c r="K136" s="167"/>
      <c r="L136" s="161"/>
      <c r="M136" s="161"/>
      <c r="N136" s="161"/>
      <c r="O136" s="167"/>
      <c r="P136" s="17"/>
      <c r="Q136" s="16"/>
      <c r="R136" s="16"/>
      <c r="S136" s="16"/>
      <c r="U136" s="18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</row>
    <row r="137" spans="2:51" ht="14.1" customHeight="1" x14ac:dyDescent="0.25">
      <c r="C137" s="8"/>
      <c r="D137" s="5"/>
      <c r="E137" s="40"/>
      <c r="F137" s="40"/>
      <c r="G137" s="40"/>
      <c r="H137" s="40"/>
      <c r="I137" s="40"/>
      <c r="K137" s="167"/>
      <c r="L137" s="161"/>
      <c r="M137" s="161"/>
      <c r="N137" s="161"/>
      <c r="O137" s="167"/>
      <c r="P137" s="17"/>
      <c r="Q137" s="16"/>
      <c r="R137" s="16"/>
      <c r="S137" s="16"/>
      <c r="U137" s="18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</row>
    <row r="138" spans="2:51" ht="21.95" customHeight="1" x14ac:dyDescent="0.25">
      <c r="C138" s="153" t="s">
        <v>110</v>
      </c>
      <c r="D138" s="5"/>
      <c r="E138" s="40"/>
      <c r="F138" s="40"/>
      <c r="G138" s="40"/>
      <c r="H138" s="40"/>
      <c r="I138" s="40"/>
      <c r="K138" s="167"/>
      <c r="L138" s="161"/>
      <c r="M138" s="161"/>
      <c r="N138" s="161"/>
      <c r="O138" s="167"/>
      <c r="P138" s="17"/>
      <c r="Q138" s="16"/>
      <c r="R138" s="16"/>
      <c r="S138" s="16"/>
      <c r="U138" s="18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</row>
    <row r="139" spans="2:51" ht="21.95" customHeight="1" x14ac:dyDescent="0.25">
      <c r="B139" s="150"/>
      <c r="C139" s="173"/>
      <c r="D139" s="173"/>
      <c r="E139" s="173"/>
      <c r="F139" s="173"/>
      <c r="G139" s="173"/>
      <c r="H139" s="173"/>
      <c r="I139" s="40"/>
      <c r="K139" s="167"/>
      <c r="L139" s="12" t="str">
        <f>IF(C139="","",IF(SUM(H130:I130)=0,"",IF(V139='H-Salden'!V139,1,0)))</f>
        <v/>
      </c>
      <c r="M139" s="9" t="str">
        <f>IF(N139="","","/")</f>
        <v/>
      </c>
      <c r="N139" s="10" t="str">
        <f>IF(SUM('H-Salden'!H130:I130)=0,"",1)</f>
        <v/>
      </c>
      <c r="O139" s="167"/>
      <c r="P139" s="17"/>
      <c r="Q139" s="16"/>
      <c r="R139" s="16"/>
      <c r="S139" s="16"/>
      <c r="U139" s="18"/>
      <c r="V139" s="13">
        <f>C139</f>
        <v>0</v>
      </c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</row>
    <row r="140" spans="2:51" s="161" customFormat="1" ht="14.1" customHeight="1" x14ac:dyDescent="0.25">
      <c r="C140" s="8"/>
      <c r="D140" s="5"/>
      <c r="E140" s="40"/>
      <c r="F140" s="40"/>
      <c r="G140" s="40"/>
      <c r="H140" s="40"/>
      <c r="I140" s="40"/>
      <c r="J140"/>
      <c r="K140" s="167"/>
      <c r="O140" s="167"/>
      <c r="P140" s="17"/>
      <c r="Q140" s="16"/>
      <c r="R140" s="16"/>
      <c r="S140" s="16"/>
      <c r="U140" s="18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</row>
    <row r="141" spans="2:51" s="161" customFormat="1" ht="21.95" customHeight="1" x14ac:dyDescent="0.25">
      <c r="C141" s="153" t="s">
        <v>138</v>
      </c>
      <c r="D141" s="40"/>
      <c r="E141" s="40"/>
      <c r="F141" s="40"/>
      <c r="G141" s="40"/>
      <c r="H141" s="40"/>
      <c r="I141" s="40"/>
      <c r="J141"/>
      <c r="K141" s="167"/>
      <c r="O141" s="167"/>
      <c r="P141" s="17"/>
      <c r="Q141" s="16"/>
      <c r="R141" s="16"/>
      <c r="S141" s="16"/>
      <c r="U141" s="18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</row>
    <row r="142" spans="2:51" s="161" customFormat="1" ht="21.95" customHeight="1" x14ac:dyDescent="0.25">
      <c r="B142" s="150"/>
      <c r="C142" s="173"/>
      <c r="D142" s="173"/>
      <c r="E142" s="173"/>
      <c r="F142" s="160" t="s">
        <v>1</v>
      </c>
      <c r="G142" s="173"/>
      <c r="H142" s="173"/>
      <c r="I142" s="173"/>
      <c r="J142"/>
      <c r="K142" s="167"/>
      <c r="L142" s="12" t="str">
        <f>IF(AND(C142="",G142=""),"",IF(SUM(H130:I130)=0,"",SUM(IF(V142="",0,IF(V142='H-Salden'!V142,1,0)),IF(W142="",0,IF(W142='H-Salden'!W142,1,0)),IF(X142="",0,IF(X142='H-Salden'!X142,1,0)),IF(Y142="",0,IF(Y142='H-Salden'!Y142,1,0)))))</f>
        <v/>
      </c>
      <c r="M142" s="9" t="str">
        <f>IF(N142="","","/")</f>
        <v/>
      </c>
      <c r="N142" s="10" t="str">
        <f>IF(SUM('H-Salden'!H130:I130)=0,"",2)</f>
        <v/>
      </c>
      <c r="O142" s="167"/>
      <c r="P142" s="17"/>
      <c r="Q142" s="16"/>
      <c r="R142" s="16"/>
      <c r="S142" s="16"/>
      <c r="U142" s="18"/>
      <c r="V142" s="13">
        <f>C142</f>
        <v>0</v>
      </c>
      <c r="W142" s="13">
        <f>G142</f>
        <v>0</v>
      </c>
      <c r="X142" s="14"/>
      <c r="Y142" s="14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</row>
    <row r="143" spans="2:51" ht="21.95" customHeight="1" x14ac:dyDescent="0.25">
      <c r="C143" s="40"/>
      <c r="D143" s="40"/>
      <c r="E143" s="40"/>
      <c r="F143" s="40"/>
      <c r="G143" s="40"/>
      <c r="H143" s="40"/>
      <c r="I143" s="40"/>
      <c r="K143" s="167"/>
      <c r="O143" s="167"/>
      <c r="P143" s="17"/>
      <c r="Q143" s="16"/>
      <c r="R143" s="16"/>
      <c r="S143" s="16"/>
      <c r="U143" s="18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</row>
    <row r="144" spans="2:51" ht="21.95" customHeight="1" x14ac:dyDescent="0.25">
      <c r="C144" s="152" t="s">
        <v>120</v>
      </c>
      <c r="D144" s="40"/>
      <c r="E144" s="40"/>
      <c r="F144" s="40"/>
      <c r="G144" s="40"/>
      <c r="H144" s="40"/>
      <c r="I144" s="40"/>
      <c r="K144" s="167"/>
      <c r="O144" s="167"/>
      <c r="P144" s="17"/>
      <c r="Q144" s="16"/>
      <c r="R144" s="16"/>
      <c r="S144" s="16"/>
      <c r="U144" s="18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</row>
    <row r="145" spans="3:51" ht="21.95" customHeight="1" x14ac:dyDescent="0.25">
      <c r="C145" s="74"/>
      <c r="D145" s="73"/>
      <c r="E145" s="217" t="s">
        <v>74</v>
      </c>
      <c r="F145" s="217"/>
      <c r="G145" s="217"/>
      <c r="H145" s="72" t="s">
        <v>20</v>
      </c>
      <c r="I145" s="71" t="s">
        <v>73</v>
      </c>
      <c r="K145" s="167"/>
      <c r="O145" s="167"/>
      <c r="P145" s="17"/>
      <c r="Q145" s="16"/>
      <c r="R145" s="16"/>
      <c r="S145" s="16"/>
      <c r="U145" s="18"/>
      <c r="V145" s="26" t="s">
        <v>9</v>
      </c>
      <c r="W145" s="26" t="str">
        <f t="shared" ref="W145:AF154" si="22">IF($V145="","",ROUND($V145*W$6,0))</f>
        <v/>
      </c>
      <c r="X145" s="26" t="str">
        <f t="shared" si="22"/>
        <v/>
      </c>
      <c r="Y145" s="26" t="str">
        <f t="shared" si="22"/>
        <v/>
      </c>
      <c r="Z145" s="26" t="str">
        <f t="shared" si="22"/>
        <v/>
      </c>
      <c r="AA145" s="26" t="str">
        <f t="shared" si="22"/>
        <v/>
      </c>
      <c r="AB145" s="26" t="str">
        <f t="shared" si="22"/>
        <v/>
      </c>
      <c r="AC145" s="26" t="str">
        <f t="shared" si="22"/>
        <v/>
      </c>
      <c r="AD145" s="26" t="str">
        <f t="shared" si="22"/>
        <v/>
      </c>
      <c r="AE145" s="26" t="str">
        <f t="shared" si="22"/>
        <v/>
      </c>
      <c r="AF145" s="26" t="str">
        <f t="shared" si="22"/>
        <v/>
      </c>
      <c r="AG145" s="26" t="str">
        <f t="shared" ref="AG145:AP154" si="23">IF($V145="","",ROUND($V145*AG$6,0))</f>
        <v/>
      </c>
      <c r="AH145" s="26" t="str">
        <f t="shared" si="23"/>
        <v/>
      </c>
      <c r="AI145" s="26" t="str">
        <f t="shared" si="23"/>
        <v/>
      </c>
      <c r="AJ145" s="26" t="str">
        <f t="shared" si="23"/>
        <v/>
      </c>
      <c r="AK145" s="26" t="str">
        <f t="shared" si="23"/>
        <v/>
      </c>
      <c r="AL145" s="26" t="str">
        <f t="shared" si="23"/>
        <v/>
      </c>
      <c r="AM145" s="26" t="str">
        <f t="shared" si="23"/>
        <v/>
      </c>
      <c r="AN145" s="26" t="str">
        <f t="shared" si="23"/>
        <v/>
      </c>
      <c r="AO145" s="26" t="str">
        <f t="shared" si="23"/>
        <v/>
      </c>
      <c r="AP145" s="26" t="str">
        <f t="shared" si="23"/>
        <v/>
      </c>
      <c r="AQ145" s="26" t="str">
        <f t="shared" ref="AQ145:AY154" si="24">IF($V145="","",ROUND($V145*AQ$6,0))</f>
        <v/>
      </c>
      <c r="AR145" s="26" t="str">
        <f t="shared" si="24"/>
        <v/>
      </c>
      <c r="AS145" s="26" t="str">
        <f t="shared" si="24"/>
        <v/>
      </c>
      <c r="AT145" s="26" t="str">
        <f t="shared" si="24"/>
        <v/>
      </c>
      <c r="AU145" s="26" t="str">
        <f t="shared" si="24"/>
        <v/>
      </c>
      <c r="AV145" s="26" t="str">
        <f t="shared" si="24"/>
        <v/>
      </c>
      <c r="AW145" s="26" t="str">
        <f t="shared" si="24"/>
        <v/>
      </c>
      <c r="AX145" s="26" t="str">
        <f t="shared" si="24"/>
        <v/>
      </c>
      <c r="AY145" s="26" t="str">
        <f t="shared" si="24"/>
        <v/>
      </c>
    </row>
    <row r="146" spans="3:51" ht="21.95" customHeight="1" x14ac:dyDescent="0.25">
      <c r="C146" s="69" t="s">
        <v>18</v>
      </c>
      <c r="D146" s="70" t="s">
        <v>17</v>
      </c>
      <c r="E146" s="208" t="s">
        <v>16</v>
      </c>
      <c r="F146" s="209"/>
      <c r="G146" s="210"/>
      <c r="H146" s="68" t="s">
        <v>15</v>
      </c>
      <c r="I146" s="68" t="s">
        <v>14</v>
      </c>
      <c r="K146" s="167"/>
      <c r="O146" s="167"/>
      <c r="P146" s="17"/>
      <c r="Q146" s="16"/>
      <c r="R146" s="16"/>
      <c r="S146" s="16"/>
      <c r="U146" s="18"/>
      <c r="V146" s="26" t="s">
        <v>9</v>
      </c>
      <c r="W146" s="26" t="str">
        <f t="shared" si="22"/>
        <v/>
      </c>
      <c r="X146" s="26" t="str">
        <f t="shared" si="22"/>
        <v/>
      </c>
      <c r="Y146" s="26" t="str">
        <f t="shared" si="22"/>
        <v/>
      </c>
      <c r="Z146" s="26" t="str">
        <f t="shared" si="22"/>
        <v/>
      </c>
      <c r="AA146" s="26" t="str">
        <f t="shared" si="22"/>
        <v/>
      </c>
      <c r="AB146" s="26" t="str">
        <f t="shared" si="22"/>
        <v/>
      </c>
      <c r="AC146" s="26" t="str">
        <f t="shared" si="22"/>
        <v/>
      </c>
      <c r="AD146" s="26" t="str">
        <f t="shared" si="22"/>
        <v/>
      </c>
      <c r="AE146" s="26" t="str">
        <f t="shared" si="22"/>
        <v/>
      </c>
      <c r="AF146" s="26" t="str">
        <f t="shared" si="22"/>
        <v/>
      </c>
      <c r="AG146" s="26" t="str">
        <f t="shared" si="23"/>
        <v/>
      </c>
      <c r="AH146" s="26" t="str">
        <f t="shared" si="23"/>
        <v/>
      </c>
      <c r="AI146" s="26" t="str">
        <f t="shared" si="23"/>
        <v/>
      </c>
      <c r="AJ146" s="26" t="str">
        <f t="shared" si="23"/>
        <v/>
      </c>
      <c r="AK146" s="26" t="str">
        <f t="shared" si="23"/>
        <v/>
      </c>
      <c r="AL146" s="26" t="str">
        <f t="shared" si="23"/>
        <v/>
      </c>
      <c r="AM146" s="26" t="str">
        <f t="shared" si="23"/>
        <v/>
      </c>
      <c r="AN146" s="26" t="str">
        <f t="shared" si="23"/>
        <v/>
      </c>
      <c r="AO146" s="26" t="str">
        <f t="shared" si="23"/>
        <v/>
      </c>
      <c r="AP146" s="26" t="str">
        <f t="shared" si="23"/>
        <v/>
      </c>
      <c r="AQ146" s="26" t="str">
        <f t="shared" si="24"/>
        <v/>
      </c>
      <c r="AR146" s="26" t="str">
        <f t="shared" si="24"/>
        <v/>
      </c>
      <c r="AS146" s="26" t="str">
        <f t="shared" si="24"/>
        <v/>
      </c>
      <c r="AT146" s="26" t="str">
        <f t="shared" si="24"/>
        <v/>
      </c>
      <c r="AU146" s="26" t="str">
        <f t="shared" si="24"/>
        <v/>
      </c>
      <c r="AV146" s="26" t="str">
        <f t="shared" si="24"/>
        <v/>
      </c>
      <c r="AW146" s="26" t="str">
        <f t="shared" si="24"/>
        <v/>
      </c>
      <c r="AX146" s="26" t="str">
        <f t="shared" si="24"/>
        <v/>
      </c>
      <c r="AY146" s="26" t="str">
        <f t="shared" si="24"/>
        <v/>
      </c>
    </row>
    <row r="147" spans="3:51" ht="21.95" customHeight="1" x14ac:dyDescent="0.25">
      <c r="C147" s="60" t="s">
        <v>72</v>
      </c>
      <c r="D147" s="59" t="s">
        <v>71</v>
      </c>
      <c r="E147" s="191" t="s">
        <v>70</v>
      </c>
      <c r="F147" s="192"/>
      <c r="G147" s="193"/>
      <c r="H147" s="58"/>
      <c r="I147" s="57">
        <f>IF(OR($O$1="",E147="",TYPE(VLOOKUP(E147,DB,$O$1+1,0))=16),"",VLOOKUP(E147,DB,$O$1+1,0))</f>
        <v>597</v>
      </c>
      <c r="K147" s="167"/>
      <c r="O147" s="167"/>
      <c r="P147" s="17"/>
      <c r="Q147" s="16"/>
      <c r="R147" s="16"/>
      <c r="S147" s="16"/>
      <c r="U147" s="18" t="str">
        <f>E147</f>
        <v>Zuchtschafverkauf</v>
      </c>
      <c r="V147" s="26">
        <v>671.2</v>
      </c>
      <c r="W147" s="26">
        <f t="shared" si="22"/>
        <v>577</v>
      </c>
      <c r="X147" s="26">
        <f t="shared" si="22"/>
        <v>618</v>
      </c>
      <c r="Y147" s="26">
        <f t="shared" si="22"/>
        <v>597</v>
      </c>
      <c r="Z147" s="26">
        <f t="shared" si="22"/>
        <v>685</v>
      </c>
      <c r="AA147" s="26">
        <f t="shared" si="22"/>
        <v>732</v>
      </c>
      <c r="AB147" s="26">
        <f t="shared" si="22"/>
        <v>779</v>
      </c>
      <c r="AC147" s="26">
        <f t="shared" si="22"/>
        <v>705</v>
      </c>
      <c r="AD147" s="26">
        <f t="shared" si="22"/>
        <v>631</v>
      </c>
      <c r="AE147" s="26">
        <f t="shared" si="22"/>
        <v>638</v>
      </c>
      <c r="AF147" s="26">
        <f t="shared" si="22"/>
        <v>510</v>
      </c>
      <c r="AG147" s="26">
        <f t="shared" si="23"/>
        <v>691</v>
      </c>
      <c r="AH147" s="26">
        <f t="shared" si="23"/>
        <v>752</v>
      </c>
      <c r="AI147" s="26">
        <f t="shared" si="23"/>
        <v>812</v>
      </c>
      <c r="AJ147" s="26">
        <f t="shared" si="23"/>
        <v>725</v>
      </c>
      <c r="AK147" s="26">
        <f t="shared" si="23"/>
        <v>624</v>
      </c>
      <c r="AL147" s="26">
        <f t="shared" si="23"/>
        <v>557</v>
      </c>
      <c r="AM147" s="26">
        <f t="shared" si="23"/>
        <v>611</v>
      </c>
      <c r="AN147" s="26">
        <f t="shared" si="23"/>
        <v>698</v>
      </c>
      <c r="AO147" s="26">
        <f t="shared" si="23"/>
        <v>745</v>
      </c>
      <c r="AP147" s="26">
        <f t="shared" si="23"/>
        <v>524</v>
      </c>
      <c r="AQ147" s="26">
        <f t="shared" si="24"/>
        <v>732</v>
      </c>
      <c r="AR147" s="26">
        <f t="shared" si="24"/>
        <v>577</v>
      </c>
      <c r="AS147" s="26">
        <f t="shared" si="24"/>
        <v>564</v>
      </c>
      <c r="AT147" s="26">
        <f t="shared" si="24"/>
        <v>758</v>
      </c>
      <c r="AU147" s="26">
        <f t="shared" si="24"/>
        <v>597</v>
      </c>
      <c r="AV147" s="26">
        <f t="shared" si="24"/>
        <v>752</v>
      </c>
      <c r="AW147" s="26">
        <f t="shared" si="24"/>
        <v>785</v>
      </c>
      <c r="AX147" s="26">
        <f t="shared" si="24"/>
        <v>631</v>
      </c>
      <c r="AY147" s="26">
        <f t="shared" si="24"/>
        <v>772</v>
      </c>
    </row>
    <row r="148" spans="3:51" ht="21.95" customHeight="1" x14ac:dyDescent="0.25">
      <c r="C148" s="47" t="s">
        <v>69</v>
      </c>
      <c r="D148" s="49" t="s">
        <v>68</v>
      </c>
      <c r="E148" s="211" t="s">
        <v>67</v>
      </c>
      <c r="F148" s="212"/>
      <c r="G148" s="213"/>
      <c r="H148" s="46"/>
      <c r="I148" s="46">
        <f>IF(OR($O$1="",E148="",TYPE(VLOOKUP(E148,DB,$O$1+1,0))=16),"",VLOOKUP(E148,DB,$O$1+1,0))</f>
        <v>3134</v>
      </c>
      <c r="K148" s="167"/>
      <c r="O148" s="167"/>
      <c r="P148" s="17"/>
      <c r="Q148" s="16"/>
      <c r="R148" s="16"/>
      <c r="S148" s="16"/>
      <c r="U148" s="18" t="str">
        <f>E148</f>
        <v>Milchgeld (Schafmilch, Sammelbeleg)</v>
      </c>
      <c r="V148" s="26">
        <v>3521</v>
      </c>
      <c r="W148" s="26">
        <f t="shared" si="22"/>
        <v>3028</v>
      </c>
      <c r="X148" s="26">
        <f t="shared" si="22"/>
        <v>3239</v>
      </c>
      <c r="Y148" s="26">
        <f t="shared" si="22"/>
        <v>3134</v>
      </c>
      <c r="Z148" s="26">
        <f t="shared" si="22"/>
        <v>3591</v>
      </c>
      <c r="AA148" s="26">
        <f t="shared" si="22"/>
        <v>3838</v>
      </c>
      <c r="AB148" s="26">
        <f t="shared" si="22"/>
        <v>4084</v>
      </c>
      <c r="AC148" s="26">
        <f t="shared" si="22"/>
        <v>3697</v>
      </c>
      <c r="AD148" s="26">
        <f t="shared" si="22"/>
        <v>3310</v>
      </c>
      <c r="AE148" s="26">
        <f t="shared" si="22"/>
        <v>3345</v>
      </c>
      <c r="AF148" s="26">
        <f t="shared" si="22"/>
        <v>2676</v>
      </c>
      <c r="AG148" s="26">
        <f t="shared" si="23"/>
        <v>3627</v>
      </c>
      <c r="AH148" s="26">
        <f t="shared" si="23"/>
        <v>3944</v>
      </c>
      <c r="AI148" s="26">
        <f t="shared" si="23"/>
        <v>4260</v>
      </c>
      <c r="AJ148" s="26">
        <f t="shared" si="23"/>
        <v>3803</v>
      </c>
      <c r="AK148" s="26">
        <f t="shared" si="23"/>
        <v>3275</v>
      </c>
      <c r="AL148" s="26">
        <f t="shared" si="23"/>
        <v>2922</v>
      </c>
      <c r="AM148" s="26">
        <f t="shared" si="23"/>
        <v>3204</v>
      </c>
      <c r="AN148" s="26">
        <f t="shared" si="23"/>
        <v>3662</v>
      </c>
      <c r="AO148" s="26">
        <f t="shared" si="23"/>
        <v>3908</v>
      </c>
      <c r="AP148" s="26">
        <f t="shared" si="23"/>
        <v>2746</v>
      </c>
      <c r="AQ148" s="26">
        <f t="shared" si="24"/>
        <v>3838</v>
      </c>
      <c r="AR148" s="26">
        <f t="shared" si="24"/>
        <v>3028</v>
      </c>
      <c r="AS148" s="26">
        <f t="shared" si="24"/>
        <v>2958</v>
      </c>
      <c r="AT148" s="26">
        <f t="shared" si="24"/>
        <v>3979</v>
      </c>
      <c r="AU148" s="26">
        <f t="shared" si="24"/>
        <v>3134</v>
      </c>
      <c r="AV148" s="26">
        <f t="shared" si="24"/>
        <v>3944</v>
      </c>
      <c r="AW148" s="26">
        <f t="shared" si="24"/>
        <v>4120</v>
      </c>
      <c r="AX148" s="26">
        <f t="shared" si="24"/>
        <v>3310</v>
      </c>
      <c r="AY148" s="26">
        <f t="shared" si="24"/>
        <v>4049</v>
      </c>
    </row>
    <row r="149" spans="3:51" ht="21.95" customHeight="1" x14ac:dyDescent="0.25">
      <c r="C149" s="47" t="s">
        <v>49</v>
      </c>
      <c r="D149" s="49" t="s">
        <v>48</v>
      </c>
      <c r="E149" s="211" t="s">
        <v>47</v>
      </c>
      <c r="F149" s="212"/>
      <c r="G149" s="213"/>
      <c r="H149" s="46"/>
      <c r="I149" s="46">
        <f>IF(OR($O$1="",E149="",TYPE(VLOOKUP(E149,DB,$O$1+1,0))=16),"",VLOOKUP(E149,DB,$O$1+1,0))</f>
        <v>1318</v>
      </c>
      <c r="K149" s="167"/>
      <c r="O149" s="167"/>
      <c r="P149" s="17"/>
      <c r="Q149" s="16"/>
      <c r="R149" s="16"/>
      <c r="S149" s="16"/>
      <c r="U149" s="18" t="str">
        <f>E149</f>
        <v>Eigenverbrauch Schafmilchprodukte</v>
      </c>
      <c r="V149" s="26">
        <v>1481</v>
      </c>
      <c r="W149" s="26">
        <f t="shared" si="22"/>
        <v>1274</v>
      </c>
      <c r="X149" s="26">
        <f t="shared" si="22"/>
        <v>1363</v>
      </c>
      <c r="Y149" s="26">
        <f t="shared" si="22"/>
        <v>1318</v>
      </c>
      <c r="Z149" s="26">
        <f t="shared" si="22"/>
        <v>1511</v>
      </c>
      <c r="AA149" s="26">
        <f t="shared" si="22"/>
        <v>1614</v>
      </c>
      <c r="AB149" s="26">
        <f t="shared" si="22"/>
        <v>1718</v>
      </c>
      <c r="AC149" s="26">
        <f t="shared" si="22"/>
        <v>1555</v>
      </c>
      <c r="AD149" s="26">
        <f t="shared" si="22"/>
        <v>1392</v>
      </c>
      <c r="AE149" s="26">
        <f t="shared" si="22"/>
        <v>1407</v>
      </c>
      <c r="AF149" s="26">
        <f t="shared" si="22"/>
        <v>1126</v>
      </c>
      <c r="AG149" s="26">
        <f t="shared" si="23"/>
        <v>1525</v>
      </c>
      <c r="AH149" s="26">
        <f t="shared" si="23"/>
        <v>1659</v>
      </c>
      <c r="AI149" s="26">
        <f t="shared" si="23"/>
        <v>1792</v>
      </c>
      <c r="AJ149" s="26">
        <f t="shared" si="23"/>
        <v>1599</v>
      </c>
      <c r="AK149" s="26">
        <f t="shared" si="23"/>
        <v>1377</v>
      </c>
      <c r="AL149" s="26">
        <f t="shared" si="23"/>
        <v>1229</v>
      </c>
      <c r="AM149" s="26">
        <f t="shared" si="23"/>
        <v>1348</v>
      </c>
      <c r="AN149" s="26">
        <f t="shared" si="23"/>
        <v>1540</v>
      </c>
      <c r="AO149" s="26">
        <f t="shared" si="23"/>
        <v>1644</v>
      </c>
      <c r="AP149" s="26">
        <f t="shared" si="23"/>
        <v>1155</v>
      </c>
      <c r="AQ149" s="26">
        <f t="shared" si="24"/>
        <v>1614</v>
      </c>
      <c r="AR149" s="26">
        <f t="shared" si="24"/>
        <v>1274</v>
      </c>
      <c r="AS149" s="26">
        <f t="shared" si="24"/>
        <v>1244</v>
      </c>
      <c r="AT149" s="26">
        <f t="shared" si="24"/>
        <v>1674</v>
      </c>
      <c r="AU149" s="26">
        <f t="shared" si="24"/>
        <v>1318</v>
      </c>
      <c r="AV149" s="26">
        <f t="shared" si="24"/>
        <v>1659</v>
      </c>
      <c r="AW149" s="26">
        <f t="shared" si="24"/>
        <v>1733</v>
      </c>
      <c r="AX149" s="26">
        <f t="shared" si="24"/>
        <v>1392</v>
      </c>
      <c r="AY149" s="26">
        <f t="shared" si="24"/>
        <v>1703</v>
      </c>
    </row>
    <row r="150" spans="3:51" ht="21.95" customHeight="1" x14ac:dyDescent="0.25">
      <c r="C150" s="47" t="s">
        <v>8</v>
      </c>
      <c r="D150" s="49" t="s">
        <v>7</v>
      </c>
      <c r="E150" s="211" t="s">
        <v>66</v>
      </c>
      <c r="F150" s="212"/>
      <c r="G150" s="213"/>
      <c r="H150" s="46"/>
      <c r="I150" s="46">
        <f>IF(OR($O$1="",E150="",TYPE(VLOOKUP(E150,DB,$O$1+1,0))=16),"",VLOOKUP(E150,DB,$O$1+1,0))</f>
        <v>446</v>
      </c>
      <c r="K150" s="167"/>
      <c r="O150" s="167"/>
      <c r="P150" s="17"/>
      <c r="Q150" s="16"/>
      <c r="R150" s="16"/>
      <c r="S150" s="16"/>
      <c r="U150" s="18" t="str">
        <f>E150</f>
        <v>Mehrwert Schafe</v>
      </c>
      <c r="V150" s="26">
        <v>500.8</v>
      </c>
      <c r="W150" s="26">
        <f t="shared" si="22"/>
        <v>431</v>
      </c>
      <c r="X150" s="26">
        <f t="shared" si="22"/>
        <v>461</v>
      </c>
      <c r="Y150" s="26">
        <f t="shared" si="22"/>
        <v>446</v>
      </c>
      <c r="Z150" s="26">
        <f t="shared" si="22"/>
        <v>511</v>
      </c>
      <c r="AA150" s="26">
        <f t="shared" si="22"/>
        <v>546</v>
      </c>
      <c r="AB150" s="26">
        <f t="shared" si="22"/>
        <v>581</v>
      </c>
      <c r="AC150" s="26">
        <f t="shared" si="22"/>
        <v>526</v>
      </c>
      <c r="AD150" s="26">
        <f t="shared" si="22"/>
        <v>471</v>
      </c>
      <c r="AE150" s="26">
        <f t="shared" si="22"/>
        <v>476</v>
      </c>
      <c r="AF150" s="26">
        <f t="shared" si="22"/>
        <v>381</v>
      </c>
      <c r="AG150" s="26">
        <f t="shared" si="23"/>
        <v>516</v>
      </c>
      <c r="AH150" s="26">
        <f t="shared" si="23"/>
        <v>561</v>
      </c>
      <c r="AI150" s="26">
        <f t="shared" si="23"/>
        <v>606</v>
      </c>
      <c r="AJ150" s="26">
        <f t="shared" si="23"/>
        <v>541</v>
      </c>
      <c r="AK150" s="26">
        <f t="shared" si="23"/>
        <v>466</v>
      </c>
      <c r="AL150" s="26">
        <f t="shared" si="23"/>
        <v>416</v>
      </c>
      <c r="AM150" s="26">
        <f t="shared" si="23"/>
        <v>456</v>
      </c>
      <c r="AN150" s="26">
        <f t="shared" si="23"/>
        <v>521</v>
      </c>
      <c r="AO150" s="26">
        <f t="shared" si="23"/>
        <v>556</v>
      </c>
      <c r="AP150" s="26">
        <f t="shared" si="23"/>
        <v>391</v>
      </c>
      <c r="AQ150" s="26">
        <f t="shared" si="24"/>
        <v>546</v>
      </c>
      <c r="AR150" s="26">
        <f t="shared" si="24"/>
        <v>431</v>
      </c>
      <c r="AS150" s="26">
        <f t="shared" si="24"/>
        <v>421</v>
      </c>
      <c r="AT150" s="26">
        <f t="shared" si="24"/>
        <v>566</v>
      </c>
      <c r="AU150" s="26">
        <f t="shared" si="24"/>
        <v>446</v>
      </c>
      <c r="AV150" s="26">
        <f t="shared" si="24"/>
        <v>561</v>
      </c>
      <c r="AW150" s="26">
        <f t="shared" si="24"/>
        <v>586</v>
      </c>
      <c r="AX150" s="26">
        <f t="shared" si="24"/>
        <v>471</v>
      </c>
      <c r="AY150" s="26">
        <f t="shared" si="24"/>
        <v>576</v>
      </c>
    </row>
    <row r="151" spans="3:51" ht="21.95" customHeight="1" x14ac:dyDescent="0.25">
      <c r="C151" s="60" t="s">
        <v>8</v>
      </c>
      <c r="D151" s="59" t="s">
        <v>7</v>
      </c>
      <c r="E151" s="194" t="s">
        <v>65</v>
      </c>
      <c r="F151" s="195"/>
      <c r="G151" s="196"/>
      <c r="H151" s="58">
        <f>IF(OR($O$1="",E151="",TYPE(VLOOKUP(E151,DB,$O$1+1,0))=16),"",VLOOKUP(E151,DB,$O$1+1,0))</f>
        <v>923</v>
      </c>
      <c r="I151" s="57"/>
      <c r="K151" s="167"/>
      <c r="O151" s="167"/>
      <c r="P151" s="17"/>
      <c r="Q151" s="16"/>
      <c r="R151" s="16"/>
      <c r="S151" s="16"/>
      <c r="U151" s="18" t="str">
        <f>E151</f>
        <v>Minderwert se. Vorr. (Schafskäse)</v>
      </c>
      <c r="V151" s="26">
        <v>1037.3</v>
      </c>
      <c r="W151" s="26">
        <f t="shared" si="22"/>
        <v>892</v>
      </c>
      <c r="X151" s="26">
        <f t="shared" si="22"/>
        <v>954</v>
      </c>
      <c r="Y151" s="26">
        <f t="shared" si="22"/>
        <v>923</v>
      </c>
      <c r="Z151" s="26">
        <f t="shared" si="22"/>
        <v>1058</v>
      </c>
      <c r="AA151" s="26">
        <f t="shared" si="22"/>
        <v>1131</v>
      </c>
      <c r="AB151" s="26">
        <f t="shared" si="22"/>
        <v>1203</v>
      </c>
      <c r="AC151" s="26">
        <f t="shared" si="22"/>
        <v>1089</v>
      </c>
      <c r="AD151" s="26">
        <f t="shared" si="22"/>
        <v>975</v>
      </c>
      <c r="AE151" s="26">
        <f t="shared" si="22"/>
        <v>985</v>
      </c>
      <c r="AF151" s="26">
        <f t="shared" si="22"/>
        <v>788</v>
      </c>
      <c r="AG151" s="26">
        <f t="shared" si="23"/>
        <v>1068</v>
      </c>
      <c r="AH151" s="26">
        <f t="shared" si="23"/>
        <v>1162</v>
      </c>
      <c r="AI151" s="26">
        <f t="shared" si="23"/>
        <v>1255</v>
      </c>
      <c r="AJ151" s="26">
        <f t="shared" si="23"/>
        <v>1120</v>
      </c>
      <c r="AK151" s="26">
        <f t="shared" si="23"/>
        <v>965</v>
      </c>
      <c r="AL151" s="26">
        <f t="shared" si="23"/>
        <v>861</v>
      </c>
      <c r="AM151" s="26">
        <f t="shared" si="23"/>
        <v>944</v>
      </c>
      <c r="AN151" s="26">
        <f t="shared" si="23"/>
        <v>1079</v>
      </c>
      <c r="AO151" s="26">
        <f t="shared" si="23"/>
        <v>1151</v>
      </c>
      <c r="AP151" s="26">
        <f t="shared" si="23"/>
        <v>809</v>
      </c>
      <c r="AQ151" s="26">
        <f t="shared" si="24"/>
        <v>1131</v>
      </c>
      <c r="AR151" s="26">
        <f t="shared" si="24"/>
        <v>892</v>
      </c>
      <c r="AS151" s="26">
        <f t="shared" si="24"/>
        <v>871</v>
      </c>
      <c r="AT151" s="26">
        <f t="shared" si="24"/>
        <v>1172</v>
      </c>
      <c r="AU151" s="26">
        <f t="shared" si="24"/>
        <v>923</v>
      </c>
      <c r="AV151" s="26">
        <f t="shared" si="24"/>
        <v>1162</v>
      </c>
      <c r="AW151" s="26">
        <f t="shared" si="24"/>
        <v>1214</v>
      </c>
      <c r="AX151" s="26">
        <f t="shared" si="24"/>
        <v>975</v>
      </c>
      <c r="AY151" s="26">
        <f t="shared" si="24"/>
        <v>1193</v>
      </c>
    </row>
    <row r="152" spans="3:51" ht="21.95" customHeight="1" x14ac:dyDescent="0.25">
      <c r="C152" s="25" t="s">
        <v>8</v>
      </c>
      <c r="D152" s="24" t="s">
        <v>7</v>
      </c>
      <c r="E152" s="174" t="s">
        <v>6</v>
      </c>
      <c r="F152" s="175"/>
      <c r="G152" s="176"/>
      <c r="H152" s="170"/>
      <c r="I152" s="170"/>
      <c r="K152" s="167"/>
      <c r="L152" s="12" t="str">
        <f>IF(SUM(H152:I152)=0,"",IF(SUM(H152:I152)=SUM('H-Salden'!H152:I152),1,0))</f>
        <v/>
      </c>
      <c r="M152" s="9" t="str">
        <f>IF(N152="","","/")</f>
        <v>/</v>
      </c>
      <c r="N152" s="10">
        <f>IF(SUM('H-Salden'!H152:I152)=0,"",1)</f>
        <v>1</v>
      </c>
      <c r="O152" s="167"/>
      <c r="P152" s="17"/>
      <c r="Q152" s="16"/>
      <c r="R152" s="16"/>
      <c r="S152" s="16"/>
      <c r="U152" s="18"/>
      <c r="V152" s="26" t="s">
        <v>9</v>
      </c>
      <c r="W152" s="26" t="str">
        <f t="shared" si="22"/>
        <v/>
      </c>
      <c r="X152" s="26" t="str">
        <f t="shared" si="22"/>
        <v/>
      </c>
      <c r="Y152" s="26" t="str">
        <f t="shared" si="22"/>
        <v/>
      </c>
      <c r="Z152" s="26" t="str">
        <f t="shared" si="22"/>
        <v/>
      </c>
      <c r="AA152" s="26" t="str">
        <f t="shared" si="22"/>
        <v/>
      </c>
      <c r="AB152" s="26" t="str">
        <f t="shared" si="22"/>
        <v/>
      </c>
      <c r="AC152" s="26" t="str">
        <f t="shared" si="22"/>
        <v/>
      </c>
      <c r="AD152" s="26" t="str">
        <f t="shared" si="22"/>
        <v/>
      </c>
      <c r="AE152" s="26" t="str">
        <f t="shared" si="22"/>
        <v/>
      </c>
      <c r="AF152" s="26" t="str">
        <f t="shared" si="22"/>
        <v/>
      </c>
      <c r="AG152" s="26" t="str">
        <f t="shared" si="23"/>
        <v/>
      </c>
      <c r="AH152" s="26" t="str">
        <f t="shared" si="23"/>
        <v/>
      </c>
      <c r="AI152" s="26" t="str">
        <f t="shared" si="23"/>
        <v/>
      </c>
      <c r="AJ152" s="26" t="str">
        <f t="shared" si="23"/>
        <v/>
      </c>
      <c r="AK152" s="26" t="str">
        <f t="shared" si="23"/>
        <v/>
      </c>
      <c r="AL152" s="26" t="str">
        <f t="shared" si="23"/>
        <v/>
      </c>
      <c r="AM152" s="26" t="str">
        <f t="shared" si="23"/>
        <v/>
      </c>
      <c r="AN152" s="26" t="str">
        <f t="shared" si="23"/>
        <v/>
      </c>
      <c r="AO152" s="26" t="str">
        <f t="shared" si="23"/>
        <v/>
      </c>
      <c r="AP152" s="26" t="str">
        <f t="shared" si="23"/>
        <v/>
      </c>
      <c r="AQ152" s="26" t="str">
        <f t="shared" si="24"/>
        <v/>
      </c>
      <c r="AR152" s="26" t="str">
        <f t="shared" si="24"/>
        <v/>
      </c>
      <c r="AS152" s="26" t="str">
        <f t="shared" si="24"/>
        <v/>
      </c>
      <c r="AT152" s="26" t="str">
        <f t="shared" si="24"/>
        <v/>
      </c>
      <c r="AU152" s="26" t="str">
        <f t="shared" si="24"/>
        <v/>
      </c>
      <c r="AV152" s="26" t="str">
        <f t="shared" si="24"/>
        <v/>
      </c>
      <c r="AW152" s="26" t="str">
        <f t="shared" si="24"/>
        <v/>
      </c>
      <c r="AX152" s="26" t="str">
        <f t="shared" si="24"/>
        <v/>
      </c>
      <c r="AY152" s="26" t="str">
        <f t="shared" si="24"/>
        <v/>
      </c>
    </row>
    <row r="153" spans="3:51" ht="21.95" customHeight="1" thickBot="1" x14ac:dyDescent="0.3">
      <c r="C153" s="23"/>
      <c r="D153" s="22"/>
      <c r="E153" s="182" t="s">
        <v>5</v>
      </c>
      <c r="F153" s="183"/>
      <c r="G153" s="184"/>
      <c r="H153" s="171"/>
      <c r="I153" s="171"/>
      <c r="K153" s="167"/>
      <c r="L153" s="12" t="str">
        <f>IF(AND(H153="",I153=""),"",SUM(IF(H153='H-Salden'!H153,1,0),IF(I153='H-Salden'!I153,1,0)))</f>
        <v/>
      </c>
      <c r="M153" s="9" t="str">
        <f>IF(N153="","","/")</f>
        <v>/</v>
      </c>
      <c r="N153" s="10">
        <v>2</v>
      </c>
      <c r="O153" s="167"/>
      <c r="P153" s="17"/>
      <c r="Q153" s="16"/>
      <c r="R153" s="16"/>
      <c r="S153" s="16"/>
      <c r="U153" s="18"/>
      <c r="V153" s="26" t="s">
        <v>9</v>
      </c>
      <c r="W153" s="26" t="str">
        <f t="shared" si="22"/>
        <v/>
      </c>
      <c r="X153" s="26" t="str">
        <f t="shared" si="22"/>
        <v/>
      </c>
      <c r="Y153" s="26" t="str">
        <f t="shared" si="22"/>
        <v/>
      </c>
      <c r="Z153" s="26" t="str">
        <f t="shared" si="22"/>
        <v/>
      </c>
      <c r="AA153" s="26" t="str">
        <f t="shared" si="22"/>
        <v/>
      </c>
      <c r="AB153" s="26" t="str">
        <f t="shared" si="22"/>
        <v/>
      </c>
      <c r="AC153" s="26" t="str">
        <f t="shared" si="22"/>
        <v/>
      </c>
      <c r="AD153" s="26" t="str">
        <f t="shared" si="22"/>
        <v/>
      </c>
      <c r="AE153" s="26" t="str">
        <f t="shared" si="22"/>
        <v/>
      </c>
      <c r="AF153" s="26" t="str">
        <f t="shared" si="22"/>
        <v/>
      </c>
      <c r="AG153" s="26" t="str">
        <f t="shared" si="23"/>
        <v/>
      </c>
      <c r="AH153" s="26" t="str">
        <f t="shared" si="23"/>
        <v/>
      </c>
      <c r="AI153" s="26" t="str">
        <f t="shared" si="23"/>
        <v/>
      </c>
      <c r="AJ153" s="26" t="str">
        <f t="shared" si="23"/>
        <v/>
      </c>
      <c r="AK153" s="26" t="str">
        <f t="shared" si="23"/>
        <v/>
      </c>
      <c r="AL153" s="26" t="str">
        <f t="shared" si="23"/>
        <v/>
      </c>
      <c r="AM153" s="26" t="str">
        <f t="shared" si="23"/>
        <v/>
      </c>
      <c r="AN153" s="26" t="str">
        <f t="shared" si="23"/>
        <v/>
      </c>
      <c r="AO153" s="26" t="str">
        <f t="shared" si="23"/>
        <v/>
      </c>
      <c r="AP153" s="26" t="str">
        <f t="shared" si="23"/>
        <v/>
      </c>
      <c r="AQ153" s="26" t="str">
        <f t="shared" si="24"/>
        <v/>
      </c>
      <c r="AR153" s="26" t="str">
        <f t="shared" si="24"/>
        <v/>
      </c>
      <c r="AS153" s="26" t="str">
        <f t="shared" si="24"/>
        <v/>
      </c>
      <c r="AT153" s="26" t="str">
        <f t="shared" si="24"/>
        <v/>
      </c>
      <c r="AU153" s="26" t="str">
        <f t="shared" si="24"/>
        <v/>
      </c>
      <c r="AV153" s="26" t="str">
        <f t="shared" si="24"/>
        <v/>
      </c>
      <c r="AW153" s="26" t="str">
        <f t="shared" si="24"/>
        <v/>
      </c>
      <c r="AX153" s="26" t="str">
        <f t="shared" si="24"/>
        <v/>
      </c>
      <c r="AY153" s="26" t="str">
        <f t="shared" si="24"/>
        <v/>
      </c>
    </row>
    <row r="154" spans="3:51" ht="14.1" customHeight="1" thickTop="1" x14ac:dyDescent="0.25">
      <c r="C154" s="45"/>
      <c r="D154" s="44"/>
      <c r="E154" s="43"/>
      <c r="F154" s="43"/>
      <c r="G154" s="43"/>
      <c r="H154" s="42"/>
      <c r="I154" s="42"/>
      <c r="K154" s="167"/>
      <c r="L154" s="161"/>
      <c r="M154" s="161"/>
      <c r="N154" s="161"/>
      <c r="O154" s="167"/>
      <c r="P154" s="17"/>
      <c r="Q154" s="16"/>
      <c r="R154" s="16"/>
      <c r="S154" s="16"/>
      <c r="U154" s="18"/>
      <c r="V154" s="26" t="s">
        <v>9</v>
      </c>
      <c r="W154" s="26" t="str">
        <f t="shared" si="22"/>
        <v/>
      </c>
      <c r="X154" s="26" t="str">
        <f t="shared" si="22"/>
        <v/>
      </c>
      <c r="Y154" s="26" t="str">
        <f t="shared" si="22"/>
        <v/>
      </c>
      <c r="Z154" s="26" t="str">
        <f t="shared" si="22"/>
        <v/>
      </c>
      <c r="AA154" s="26" t="str">
        <f t="shared" si="22"/>
        <v/>
      </c>
      <c r="AB154" s="26" t="str">
        <f t="shared" si="22"/>
        <v/>
      </c>
      <c r="AC154" s="26" t="str">
        <f t="shared" si="22"/>
        <v/>
      </c>
      <c r="AD154" s="26" t="str">
        <f t="shared" si="22"/>
        <v/>
      </c>
      <c r="AE154" s="26" t="str">
        <f t="shared" si="22"/>
        <v/>
      </c>
      <c r="AF154" s="26" t="str">
        <f t="shared" si="22"/>
        <v/>
      </c>
      <c r="AG154" s="26" t="str">
        <f t="shared" si="23"/>
        <v/>
      </c>
      <c r="AH154" s="26" t="str">
        <f t="shared" si="23"/>
        <v/>
      </c>
      <c r="AI154" s="26" t="str">
        <f t="shared" si="23"/>
        <v/>
      </c>
      <c r="AJ154" s="26" t="str">
        <f t="shared" si="23"/>
        <v/>
      </c>
      <c r="AK154" s="26" t="str">
        <f t="shared" si="23"/>
        <v/>
      </c>
      <c r="AL154" s="26" t="str">
        <f t="shared" si="23"/>
        <v/>
      </c>
      <c r="AM154" s="26" t="str">
        <f t="shared" si="23"/>
        <v/>
      </c>
      <c r="AN154" s="26" t="str">
        <f t="shared" si="23"/>
        <v/>
      </c>
      <c r="AO154" s="26" t="str">
        <f t="shared" si="23"/>
        <v/>
      </c>
      <c r="AP154" s="26" t="str">
        <f t="shared" si="23"/>
        <v/>
      </c>
      <c r="AQ154" s="26" t="str">
        <f t="shared" si="24"/>
        <v/>
      </c>
      <c r="AR154" s="26" t="str">
        <f t="shared" si="24"/>
        <v/>
      </c>
      <c r="AS154" s="26" t="str">
        <f t="shared" si="24"/>
        <v/>
      </c>
      <c r="AT154" s="26" t="str">
        <f t="shared" si="24"/>
        <v/>
      </c>
      <c r="AU154" s="26" t="str">
        <f t="shared" si="24"/>
        <v/>
      </c>
      <c r="AV154" s="26" t="str">
        <f t="shared" si="24"/>
        <v/>
      </c>
      <c r="AW154" s="26" t="str">
        <f t="shared" si="24"/>
        <v/>
      </c>
      <c r="AX154" s="26" t="str">
        <f t="shared" si="24"/>
        <v/>
      </c>
      <c r="AY154" s="26" t="str">
        <f t="shared" si="24"/>
        <v/>
      </c>
    </row>
    <row r="155" spans="3:51" ht="21.95" customHeight="1" x14ac:dyDescent="0.25">
      <c r="C155" s="153" t="s">
        <v>109</v>
      </c>
      <c r="D155" s="5"/>
      <c r="E155" s="40"/>
      <c r="F155" s="40"/>
      <c r="G155" s="40"/>
      <c r="H155" s="40"/>
      <c r="I155" s="40"/>
      <c r="K155" s="167"/>
      <c r="L155" s="161"/>
      <c r="M155" s="161"/>
      <c r="N155" s="161"/>
      <c r="O155" s="167"/>
      <c r="P155" s="17"/>
      <c r="Q155" s="16"/>
      <c r="R155" s="16"/>
      <c r="S155" s="16"/>
      <c r="U155" s="18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</row>
    <row r="156" spans="3:51" ht="21.95" customHeight="1" x14ac:dyDescent="0.25">
      <c r="C156" s="11"/>
      <c r="D156" s="7" t="s">
        <v>3</v>
      </c>
      <c r="E156" s="40"/>
      <c r="F156" s="40"/>
      <c r="G156" s="40"/>
      <c r="H156" s="40"/>
      <c r="I156" s="40"/>
      <c r="K156" s="167"/>
      <c r="L156" s="12" t="str">
        <f>IF(AND(C156="",C158=""),"",IF(AND(C156&lt;&gt;"",C158&lt;&gt;""),0,IF(SUM(H152:I152)=0,"",SUM(IF(V156="",0,IF(V156='H-Salden'!V156,0.5,0)),IF(W156="",0,IF(W156='H-Salden'!W156,0.5,0)),IF(X156="",0,IF(X156='H-Salden'!X156,0.5,0)),IF(Y156="",0,IF(Y156='H-Salden'!Y156,0.5,0))))))</f>
        <v/>
      </c>
      <c r="M156" s="9" t="str">
        <f>IF(N156="","","/")</f>
        <v>/</v>
      </c>
      <c r="N156" s="10">
        <f>IF(SUM('H-Salden'!H152:I152)=0,"",1)</f>
        <v>1</v>
      </c>
      <c r="O156" s="167"/>
      <c r="P156" s="17"/>
      <c r="Q156" s="16"/>
      <c r="R156" s="16"/>
      <c r="S156" s="16"/>
      <c r="U156" s="18"/>
      <c r="V156" s="13">
        <f>C156</f>
        <v>0</v>
      </c>
      <c r="W156" s="13">
        <f>C158</f>
        <v>0</v>
      </c>
      <c r="X156" s="14"/>
      <c r="Y156" s="14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</row>
    <row r="157" spans="3:51" ht="8.1" customHeight="1" x14ac:dyDescent="0.25">
      <c r="C157" s="6"/>
      <c r="D157" s="7"/>
      <c r="E157" s="40"/>
      <c r="F157" s="40"/>
      <c r="G157" s="40"/>
      <c r="H157" s="40"/>
      <c r="I157" s="40"/>
      <c r="K157" s="167"/>
      <c r="L157" s="161"/>
      <c r="M157" s="161"/>
      <c r="N157" s="161"/>
      <c r="O157" s="167"/>
      <c r="P157" s="17"/>
      <c r="Q157" s="16"/>
      <c r="R157" s="16"/>
      <c r="S157" s="16"/>
      <c r="U157" s="18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</row>
    <row r="158" spans="3:51" ht="21.95" customHeight="1" x14ac:dyDescent="0.25">
      <c r="C158" s="11"/>
      <c r="D158" s="7" t="s">
        <v>4</v>
      </c>
      <c r="E158" s="40"/>
      <c r="F158" s="40"/>
      <c r="G158" s="40"/>
      <c r="H158" s="40"/>
      <c r="I158" s="40"/>
      <c r="K158" s="167"/>
      <c r="L158" s="161"/>
      <c r="M158" s="161"/>
      <c r="N158" s="161"/>
      <c r="O158" s="167"/>
      <c r="P158" s="17"/>
      <c r="Q158" s="16"/>
      <c r="R158" s="16"/>
      <c r="S158" s="16"/>
      <c r="U158" s="18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</row>
    <row r="159" spans="3:51" ht="14.1" customHeight="1" x14ac:dyDescent="0.25">
      <c r="C159" s="8"/>
      <c r="D159" s="5"/>
      <c r="E159" s="40"/>
      <c r="F159" s="40"/>
      <c r="G159" s="40"/>
      <c r="H159" s="40"/>
      <c r="I159" s="40"/>
      <c r="K159" s="167"/>
      <c r="L159" s="161"/>
      <c r="M159" s="161"/>
      <c r="N159" s="161"/>
      <c r="O159" s="167"/>
      <c r="P159" s="17"/>
      <c r="Q159" s="16"/>
      <c r="R159" s="16"/>
      <c r="S159" s="16"/>
      <c r="U159" s="18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</row>
    <row r="160" spans="3:51" ht="21.95" customHeight="1" x14ac:dyDescent="0.25">
      <c r="C160" s="153" t="s">
        <v>110</v>
      </c>
      <c r="D160" s="5"/>
      <c r="E160" s="40"/>
      <c r="F160" s="40"/>
      <c r="G160" s="40"/>
      <c r="H160" s="40"/>
      <c r="I160" s="40"/>
      <c r="K160" s="167"/>
      <c r="L160" s="161"/>
      <c r="M160" s="161"/>
      <c r="N160" s="161"/>
      <c r="O160" s="167"/>
      <c r="P160" s="17"/>
      <c r="Q160" s="16"/>
      <c r="R160" s="16"/>
      <c r="S160" s="16"/>
      <c r="U160" s="18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</row>
    <row r="161" spans="2:51" ht="21.95" customHeight="1" x14ac:dyDescent="0.25">
      <c r="B161" s="150"/>
      <c r="C161" s="173"/>
      <c r="D161" s="173"/>
      <c r="E161" s="173"/>
      <c r="F161" s="173"/>
      <c r="G161" s="173"/>
      <c r="H161" s="173"/>
      <c r="I161" s="40"/>
      <c r="K161" s="167"/>
      <c r="L161" s="12" t="str">
        <f>IF(C161="","",IF(SUM(H152:I152)=0,"",IF(V161='H-Salden'!V161,1,0)))</f>
        <v/>
      </c>
      <c r="M161" s="9" t="str">
        <f>IF(N161="","","/")</f>
        <v>/</v>
      </c>
      <c r="N161" s="10">
        <f>IF(SUM('H-Salden'!H152:I152)=0,"",1)</f>
        <v>1</v>
      </c>
      <c r="O161" s="167"/>
      <c r="P161" s="17"/>
      <c r="Q161" s="16"/>
      <c r="R161" s="16"/>
      <c r="S161" s="16"/>
      <c r="U161" s="18"/>
      <c r="V161" s="13">
        <f>C161</f>
        <v>0</v>
      </c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</row>
    <row r="162" spans="2:51" s="161" customFormat="1" ht="14.1" customHeight="1" x14ac:dyDescent="0.25">
      <c r="C162" s="8"/>
      <c r="D162" s="5"/>
      <c r="E162" s="40"/>
      <c r="F162" s="40"/>
      <c r="G162" s="40"/>
      <c r="H162" s="40"/>
      <c r="I162" s="40"/>
      <c r="J162"/>
      <c r="K162" s="167"/>
      <c r="O162" s="167"/>
      <c r="P162" s="17"/>
      <c r="Q162" s="16"/>
      <c r="R162" s="16"/>
      <c r="S162" s="16"/>
      <c r="U162" s="18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</row>
    <row r="163" spans="2:51" s="161" customFormat="1" ht="21.95" customHeight="1" x14ac:dyDescent="0.25">
      <c r="C163" s="153" t="s">
        <v>138</v>
      </c>
      <c r="D163" s="40"/>
      <c r="E163" s="40"/>
      <c r="F163" s="40"/>
      <c r="G163" s="40"/>
      <c r="H163" s="40"/>
      <c r="I163" s="40"/>
      <c r="J163"/>
      <c r="K163" s="167"/>
      <c r="O163" s="167"/>
      <c r="P163" s="17"/>
      <c r="Q163" s="16"/>
      <c r="R163" s="16"/>
      <c r="S163" s="16"/>
      <c r="U163" s="18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</row>
    <row r="164" spans="2:51" s="161" customFormat="1" ht="21.95" customHeight="1" x14ac:dyDescent="0.25">
      <c r="B164" s="150"/>
      <c r="C164" s="173"/>
      <c r="D164" s="173"/>
      <c r="E164" s="173"/>
      <c r="F164" s="160" t="s">
        <v>1</v>
      </c>
      <c r="G164" s="173"/>
      <c r="H164" s="173"/>
      <c r="I164" s="173"/>
      <c r="J164"/>
      <c r="K164" s="167"/>
      <c r="L164" s="12" t="str">
        <f>IF(AND(C164="",G164=""),"",IF(SUM(H152:I152)=0,"",SUM(IF(V164="",0,IF(V164='H-Salden'!V164,1,0)),IF(W164="",0,IF(W164='H-Salden'!W164,1,0)),IF(X164="",0,IF(X164='H-Salden'!X164,1,0)),IF(Y164="",0,IF(Y164='H-Salden'!Y164,1,0)))))</f>
        <v/>
      </c>
      <c r="M164" s="9" t="str">
        <f>IF(N164="","","/")</f>
        <v>/</v>
      </c>
      <c r="N164" s="10">
        <f>IF(SUM('H-Salden'!H152:I152)=0,"",2)</f>
        <v>2</v>
      </c>
      <c r="O164" s="167"/>
      <c r="P164" s="17"/>
      <c r="Q164" s="16"/>
      <c r="R164" s="16"/>
      <c r="S164" s="16"/>
      <c r="U164" s="18"/>
      <c r="V164" s="13">
        <f>C164</f>
        <v>0</v>
      </c>
      <c r="W164" s="13">
        <f>G164</f>
        <v>0</v>
      </c>
      <c r="X164" s="14"/>
      <c r="Y164" s="14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</row>
    <row r="165" spans="2:51" ht="21.95" customHeight="1" x14ac:dyDescent="0.25">
      <c r="C165" s="40"/>
      <c r="D165" s="40"/>
      <c r="E165" s="40"/>
      <c r="F165" s="40"/>
      <c r="G165" s="40"/>
      <c r="H165" s="40"/>
      <c r="I165" s="40"/>
      <c r="K165" s="167"/>
      <c r="O165" s="167"/>
      <c r="P165" s="17"/>
      <c r="Q165" s="16"/>
      <c r="R165" s="16"/>
      <c r="S165" s="16"/>
      <c r="U165" s="18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</row>
    <row r="166" spans="2:51" ht="21.95" customHeight="1" x14ac:dyDescent="0.25">
      <c r="C166" s="152" t="s">
        <v>121</v>
      </c>
      <c r="D166" s="40"/>
      <c r="E166" s="40"/>
      <c r="F166" s="40"/>
      <c r="G166" s="40"/>
      <c r="H166" s="40"/>
      <c r="I166" s="40"/>
      <c r="K166" s="167"/>
      <c r="O166" s="167"/>
      <c r="P166" s="17"/>
      <c r="Q166" s="16"/>
      <c r="R166" s="16"/>
      <c r="S166" s="16"/>
      <c r="U166" s="18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</row>
    <row r="167" spans="2:51" ht="21.95" customHeight="1" x14ac:dyDescent="0.25">
      <c r="C167" s="67"/>
      <c r="D167" s="66"/>
      <c r="E167" s="218" t="s">
        <v>64</v>
      </c>
      <c r="F167" s="218"/>
      <c r="G167" s="218"/>
      <c r="H167" s="65" t="s">
        <v>20</v>
      </c>
      <c r="I167" s="64" t="s">
        <v>63</v>
      </c>
      <c r="K167" s="167"/>
      <c r="O167" s="167"/>
      <c r="P167" s="17"/>
      <c r="Q167" s="16"/>
      <c r="R167" s="16"/>
      <c r="S167" s="16"/>
      <c r="U167" s="18"/>
      <c r="V167" s="26" t="s">
        <v>9</v>
      </c>
      <c r="W167" s="26" t="str">
        <f t="shared" ref="W167:AF173" si="25">IF($V167="","",ROUND($V167*W$6,0))</f>
        <v/>
      </c>
      <c r="X167" s="26" t="str">
        <f t="shared" si="25"/>
        <v/>
      </c>
      <c r="Y167" s="26" t="str">
        <f t="shared" si="25"/>
        <v/>
      </c>
      <c r="Z167" s="26" t="str">
        <f t="shared" si="25"/>
        <v/>
      </c>
      <c r="AA167" s="26" t="str">
        <f t="shared" si="25"/>
        <v/>
      </c>
      <c r="AB167" s="26" t="str">
        <f t="shared" si="25"/>
        <v/>
      </c>
      <c r="AC167" s="26" t="str">
        <f t="shared" si="25"/>
        <v/>
      </c>
      <c r="AD167" s="26" t="str">
        <f t="shared" si="25"/>
        <v/>
      </c>
      <c r="AE167" s="26" t="str">
        <f t="shared" si="25"/>
        <v/>
      </c>
      <c r="AF167" s="26" t="str">
        <f t="shared" si="25"/>
        <v/>
      </c>
      <c r="AG167" s="26" t="str">
        <f t="shared" ref="AG167:AP173" si="26">IF($V167="","",ROUND($V167*AG$6,0))</f>
        <v/>
      </c>
      <c r="AH167" s="26" t="str">
        <f t="shared" si="26"/>
        <v/>
      </c>
      <c r="AI167" s="26" t="str">
        <f t="shared" si="26"/>
        <v/>
      </c>
      <c r="AJ167" s="26" t="str">
        <f t="shared" si="26"/>
        <v/>
      </c>
      <c r="AK167" s="26" t="str">
        <f t="shared" si="26"/>
        <v/>
      </c>
      <c r="AL167" s="26" t="str">
        <f t="shared" si="26"/>
        <v/>
      </c>
      <c r="AM167" s="26" t="str">
        <f t="shared" si="26"/>
        <v/>
      </c>
      <c r="AN167" s="26" t="str">
        <f t="shared" si="26"/>
        <v/>
      </c>
      <c r="AO167" s="26" t="str">
        <f t="shared" si="26"/>
        <v/>
      </c>
      <c r="AP167" s="26" t="str">
        <f t="shared" si="26"/>
        <v/>
      </c>
      <c r="AQ167" s="26" t="str">
        <f t="shared" ref="AQ167:AY173" si="27">IF($V167="","",ROUND($V167*AQ$6,0))</f>
        <v/>
      </c>
      <c r="AR167" s="26" t="str">
        <f t="shared" si="27"/>
        <v/>
      </c>
      <c r="AS167" s="26" t="str">
        <f t="shared" si="27"/>
        <v/>
      </c>
      <c r="AT167" s="26" t="str">
        <f t="shared" si="27"/>
        <v/>
      </c>
      <c r="AU167" s="26" t="str">
        <f t="shared" si="27"/>
        <v/>
      </c>
      <c r="AV167" s="26" t="str">
        <f t="shared" si="27"/>
        <v/>
      </c>
      <c r="AW167" s="26" t="str">
        <f t="shared" si="27"/>
        <v/>
      </c>
      <c r="AX167" s="26" t="str">
        <f t="shared" si="27"/>
        <v/>
      </c>
      <c r="AY167" s="26" t="str">
        <f t="shared" si="27"/>
        <v/>
      </c>
    </row>
    <row r="168" spans="2:51" ht="21.95" customHeight="1" x14ac:dyDescent="0.25">
      <c r="C168" s="62" t="s">
        <v>18</v>
      </c>
      <c r="D168" s="63" t="s">
        <v>17</v>
      </c>
      <c r="E168" s="214" t="s">
        <v>16</v>
      </c>
      <c r="F168" s="215"/>
      <c r="G168" s="216"/>
      <c r="H168" s="61" t="s">
        <v>15</v>
      </c>
      <c r="I168" s="61" t="s">
        <v>14</v>
      </c>
      <c r="K168" s="167"/>
      <c r="O168" s="167"/>
      <c r="P168" s="17"/>
      <c r="Q168" s="16"/>
      <c r="R168" s="16"/>
      <c r="S168" s="16"/>
      <c r="U168" s="18"/>
      <c r="V168" s="26" t="s">
        <v>9</v>
      </c>
      <c r="W168" s="26" t="str">
        <f t="shared" si="25"/>
        <v/>
      </c>
      <c r="X168" s="26" t="str">
        <f t="shared" si="25"/>
        <v/>
      </c>
      <c r="Y168" s="26" t="str">
        <f t="shared" si="25"/>
        <v/>
      </c>
      <c r="Z168" s="26" t="str">
        <f t="shared" si="25"/>
        <v/>
      </c>
      <c r="AA168" s="26" t="str">
        <f t="shared" si="25"/>
        <v/>
      </c>
      <c r="AB168" s="26" t="str">
        <f t="shared" si="25"/>
        <v/>
      </c>
      <c r="AC168" s="26" t="str">
        <f t="shared" si="25"/>
        <v/>
      </c>
      <c r="AD168" s="26" t="str">
        <f t="shared" si="25"/>
        <v/>
      </c>
      <c r="AE168" s="26" t="str">
        <f t="shared" si="25"/>
        <v/>
      </c>
      <c r="AF168" s="26" t="str">
        <f t="shared" si="25"/>
        <v/>
      </c>
      <c r="AG168" s="26" t="str">
        <f t="shared" si="26"/>
        <v/>
      </c>
      <c r="AH168" s="26" t="str">
        <f t="shared" si="26"/>
        <v/>
      </c>
      <c r="AI168" s="26" t="str">
        <f t="shared" si="26"/>
        <v/>
      </c>
      <c r="AJ168" s="26" t="str">
        <f t="shared" si="26"/>
        <v/>
      </c>
      <c r="AK168" s="26" t="str">
        <f t="shared" si="26"/>
        <v/>
      </c>
      <c r="AL168" s="26" t="str">
        <f t="shared" si="26"/>
        <v/>
      </c>
      <c r="AM168" s="26" t="str">
        <f t="shared" si="26"/>
        <v/>
      </c>
      <c r="AN168" s="26" t="str">
        <f t="shared" si="26"/>
        <v/>
      </c>
      <c r="AO168" s="26" t="str">
        <f t="shared" si="26"/>
        <v/>
      </c>
      <c r="AP168" s="26" t="str">
        <f t="shared" si="26"/>
        <v/>
      </c>
      <c r="AQ168" s="26" t="str">
        <f t="shared" si="27"/>
        <v/>
      </c>
      <c r="AR168" s="26" t="str">
        <f t="shared" si="27"/>
        <v/>
      </c>
      <c r="AS168" s="26" t="str">
        <f t="shared" si="27"/>
        <v/>
      </c>
      <c r="AT168" s="26" t="str">
        <f t="shared" si="27"/>
        <v/>
      </c>
      <c r="AU168" s="26" t="str">
        <f t="shared" si="27"/>
        <v/>
      </c>
      <c r="AV168" s="26" t="str">
        <f t="shared" si="27"/>
        <v/>
      </c>
      <c r="AW168" s="26" t="str">
        <f t="shared" si="27"/>
        <v/>
      </c>
      <c r="AX168" s="26" t="str">
        <f t="shared" si="27"/>
        <v/>
      </c>
      <c r="AY168" s="26" t="str">
        <f t="shared" si="27"/>
        <v/>
      </c>
    </row>
    <row r="169" spans="2:51" ht="21.95" customHeight="1" x14ac:dyDescent="0.25">
      <c r="C169" s="60" t="s">
        <v>62</v>
      </c>
      <c r="D169" s="59" t="s">
        <v>61</v>
      </c>
      <c r="E169" s="191" t="s">
        <v>60</v>
      </c>
      <c r="F169" s="192"/>
      <c r="G169" s="193"/>
      <c r="H169" s="58">
        <f>IF(OR($O$1="",E169="",TYPE(VLOOKUP(E169,DB,$O$1+1,0))=16),"",VLOOKUP(E169,DB,$O$1+1,0))</f>
        <v>383</v>
      </c>
      <c r="I169" s="57"/>
      <c r="K169" s="167"/>
      <c r="O169" s="167"/>
      <c r="P169" s="17"/>
      <c r="Q169" s="16"/>
      <c r="R169" s="16"/>
      <c r="S169" s="16"/>
      <c r="U169" s="18" t="str">
        <f>E169</f>
        <v>Treibstoffkauf</v>
      </c>
      <c r="V169" s="26">
        <v>430.4</v>
      </c>
      <c r="W169" s="26">
        <f t="shared" si="25"/>
        <v>370</v>
      </c>
      <c r="X169" s="26">
        <f t="shared" si="25"/>
        <v>396</v>
      </c>
      <c r="Y169" s="26">
        <f t="shared" si="25"/>
        <v>383</v>
      </c>
      <c r="Z169" s="26">
        <f t="shared" si="25"/>
        <v>439</v>
      </c>
      <c r="AA169" s="26">
        <f t="shared" si="25"/>
        <v>469</v>
      </c>
      <c r="AB169" s="26">
        <f t="shared" si="25"/>
        <v>499</v>
      </c>
      <c r="AC169" s="26">
        <f t="shared" si="25"/>
        <v>452</v>
      </c>
      <c r="AD169" s="26">
        <f t="shared" si="25"/>
        <v>405</v>
      </c>
      <c r="AE169" s="26">
        <f t="shared" si="25"/>
        <v>409</v>
      </c>
      <c r="AF169" s="26">
        <f t="shared" si="25"/>
        <v>327</v>
      </c>
      <c r="AG169" s="26">
        <f t="shared" si="26"/>
        <v>443</v>
      </c>
      <c r="AH169" s="26">
        <f t="shared" si="26"/>
        <v>482</v>
      </c>
      <c r="AI169" s="26">
        <f t="shared" si="26"/>
        <v>521</v>
      </c>
      <c r="AJ169" s="26">
        <f t="shared" si="26"/>
        <v>465</v>
      </c>
      <c r="AK169" s="26">
        <f t="shared" si="26"/>
        <v>400</v>
      </c>
      <c r="AL169" s="26">
        <f t="shared" si="26"/>
        <v>357</v>
      </c>
      <c r="AM169" s="26">
        <f t="shared" si="26"/>
        <v>392</v>
      </c>
      <c r="AN169" s="26">
        <f t="shared" si="26"/>
        <v>448</v>
      </c>
      <c r="AO169" s="26">
        <f t="shared" si="26"/>
        <v>478</v>
      </c>
      <c r="AP169" s="26">
        <f t="shared" si="26"/>
        <v>336</v>
      </c>
      <c r="AQ169" s="26">
        <f t="shared" si="27"/>
        <v>469</v>
      </c>
      <c r="AR169" s="26">
        <f t="shared" si="27"/>
        <v>370</v>
      </c>
      <c r="AS169" s="26">
        <f t="shared" si="27"/>
        <v>362</v>
      </c>
      <c r="AT169" s="26">
        <f t="shared" si="27"/>
        <v>486</v>
      </c>
      <c r="AU169" s="26">
        <f t="shared" si="27"/>
        <v>383</v>
      </c>
      <c r="AV169" s="26">
        <f t="shared" si="27"/>
        <v>482</v>
      </c>
      <c r="AW169" s="26">
        <f t="shared" si="27"/>
        <v>504</v>
      </c>
      <c r="AX169" s="26">
        <f t="shared" si="27"/>
        <v>405</v>
      </c>
      <c r="AY169" s="26">
        <f t="shared" si="27"/>
        <v>495</v>
      </c>
    </row>
    <row r="170" spans="2:51" ht="21.95" customHeight="1" x14ac:dyDescent="0.25">
      <c r="C170" s="47" t="s">
        <v>8</v>
      </c>
      <c r="D170" s="49" t="s">
        <v>7</v>
      </c>
      <c r="E170" s="211" t="s">
        <v>59</v>
      </c>
      <c r="F170" s="212"/>
      <c r="G170" s="213"/>
      <c r="H170" s="46"/>
      <c r="I170" s="46">
        <f>IF(OR($O$1="",E170="",TYPE(VLOOKUP(E170,DB,$O$1+1,0))=16),"",VLOOKUP(E170,DB,$O$1+1,0))</f>
        <v>231</v>
      </c>
      <c r="K170" s="167"/>
      <c r="O170" s="167"/>
      <c r="P170" s="17"/>
      <c r="Q170" s="16"/>
      <c r="R170" s="16"/>
      <c r="S170" s="16"/>
      <c r="U170" s="18" t="str">
        <f>E170</f>
        <v>Mehrwert zk. Vorr. (Treibstoff)</v>
      </c>
      <c r="V170" s="26">
        <v>259.10000000000002</v>
      </c>
      <c r="W170" s="26">
        <f t="shared" si="25"/>
        <v>223</v>
      </c>
      <c r="X170" s="26">
        <f t="shared" si="25"/>
        <v>238</v>
      </c>
      <c r="Y170" s="26">
        <f t="shared" si="25"/>
        <v>231</v>
      </c>
      <c r="Z170" s="26">
        <f t="shared" si="25"/>
        <v>264</v>
      </c>
      <c r="AA170" s="26">
        <f t="shared" si="25"/>
        <v>282</v>
      </c>
      <c r="AB170" s="26">
        <f t="shared" si="25"/>
        <v>301</v>
      </c>
      <c r="AC170" s="26">
        <f t="shared" si="25"/>
        <v>272</v>
      </c>
      <c r="AD170" s="26">
        <f t="shared" si="25"/>
        <v>244</v>
      </c>
      <c r="AE170" s="26">
        <f t="shared" si="25"/>
        <v>246</v>
      </c>
      <c r="AF170" s="26">
        <f t="shared" si="25"/>
        <v>197</v>
      </c>
      <c r="AG170" s="26">
        <f t="shared" si="26"/>
        <v>267</v>
      </c>
      <c r="AH170" s="26">
        <f t="shared" si="26"/>
        <v>290</v>
      </c>
      <c r="AI170" s="26">
        <f t="shared" si="26"/>
        <v>314</v>
      </c>
      <c r="AJ170" s="26">
        <f t="shared" si="26"/>
        <v>280</v>
      </c>
      <c r="AK170" s="26">
        <f t="shared" si="26"/>
        <v>241</v>
      </c>
      <c r="AL170" s="26">
        <f t="shared" si="26"/>
        <v>215</v>
      </c>
      <c r="AM170" s="26">
        <f t="shared" si="26"/>
        <v>236</v>
      </c>
      <c r="AN170" s="26">
        <f t="shared" si="26"/>
        <v>269</v>
      </c>
      <c r="AO170" s="26">
        <f t="shared" si="26"/>
        <v>288</v>
      </c>
      <c r="AP170" s="26">
        <f t="shared" si="26"/>
        <v>202</v>
      </c>
      <c r="AQ170" s="26">
        <f t="shared" si="27"/>
        <v>282</v>
      </c>
      <c r="AR170" s="26">
        <f t="shared" si="27"/>
        <v>223</v>
      </c>
      <c r="AS170" s="26">
        <f t="shared" si="27"/>
        <v>218</v>
      </c>
      <c r="AT170" s="26">
        <f t="shared" si="27"/>
        <v>293</v>
      </c>
      <c r="AU170" s="26">
        <f t="shared" si="27"/>
        <v>231</v>
      </c>
      <c r="AV170" s="26">
        <f t="shared" si="27"/>
        <v>290</v>
      </c>
      <c r="AW170" s="26">
        <f t="shared" si="27"/>
        <v>303</v>
      </c>
      <c r="AX170" s="26">
        <f t="shared" si="27"/>
        <v>244</v>
      </c>
      <c r="AY170" s="26">
        <f t="shared" si="27"/>
        <v>298</v>
      </c>
    </row>
    <row r="171" spans="2:51" ht="21.95" customHeight="1" x14ac:dyDescent="0.25">
      <c r="C171" s="25" t="s">
        <v>8</v>
      </c>
      <c r="D171" s="24" t="s">
        <v>7</v>
      </c>
      <c r="E171" s="174" t="s">
        <v>6</v>
      </c>
      <c r="F171" s="175"/>
      <c r="G171" s="176"/>
      <c r="H171" s="170"/>
      <c r="I171" s="170"/>
      <c r="K171" s="167"/>
      <c r="L171" s="12" t="str">
        <f>IF(SUM(H171:I171)=0,"",IF(SUM(H171:I171)=SUM('H-Salden'!H171:I171),1,0))</f>
        <v/>
      </c>
      <c r="M171" s="9" t="str">
        <f>IF(N171="","","/")</f>
        <v>/</v>
      </c>
      <c r="N171" s="10">
        <f>IF(SUM('H-Salden'!H171:I171)=0,"",1)</f>
        <v>1</v>
      </c>
      <c r="O171" s="167"/>
      <c r="P171" s="17"/>
      <c r="Q171" s="16"/>
      <c r="R171" s="16"/>
      <c r="S171" s="16"/>
      <c r="U171" s="18"/>
      <c r="V171" s="26" t="s">
        <v>9</v>
      </c>
      <c r="W171" s="26" t="str">
        <f t="shared" si="25"/>
        <v/>
      </c>
      <c r="X171" s="26" t="str">
        <f t="shared" si="25"/>
        <v/>
      </c>
      <c r="Y171" s="26" t="str">
        <f t="shared" si="25"/>
        <v/>
      </c>
      <c r="Z171" s="26" t="str">
        <f t="shared" si="25"/>
        <v/>
      </c>
      <c r="AA171" s="26" t="str">
        <f t="shared" si="25"/>
        <v/>
      </c>
      <c r="AB171" s="26" t="str">
        <f t="shared" si="25"/>
        <v/>
      </c>
      <c r="AC171" s="26" t="str">
        <f t="shared" si="25"/>
        <v/>
      </c>
      <c r="AD171" s="26" t="str">
        <f t="shared" si="25"/>
        <v/>
      </c>
      <c r="AE171" s="26" t="str">
        <f t="shared" si="25"/>
        <v/>
      </c>
      <c r="AF171" s="26" t="str">
        <f t="shared" si="25"/>
        <v/>
      </c>
      <c r="AG171" s="26" t="str">
        <f t="shared" si="26"/>
        <v/>
      </c>
      <c r="AH171" s="26" t="str">
        <f t="shared" si="26"/>
        <v/>
      </c>
      <c r="AI171" s="26" t="str">
        <f t="shared" si="26"/>
        <v/>
      </c>
      <c r="AJ171" s="26" t="str">
        <f t="shared" si="26"/>
        <v/>
      </c>
      <c r="AK171" s="26" t="str">
        <f t="shared" si="26"/>
        <v/>
      </c>
      <c r="AL171" s="26" t="str">
        <f t="shared" si="26"/>
        <v/>
      </c>
      <c r="AM171" s="26" t="str">
        <f t="shared" si="26"/>
        <v/>
      </c>
      <c r="AN171" s="26" t="str">
        <f t="shared" si="26"/>
        <v/>
      </c>
      <c r="AO171" s="26" t="str">
        <f t="shared" si="26"/>
        <v/>
      </c>
      <c r="AP171" s="26" t="str">
        <f t="shared" si="26"/>
        <v/>
      </c>
      <c r="AQ171" s="26" t="str">
        <f t="shared" si="27"/>
        <v/>
      </c>
      <c r="AR171" s="26" t="str">
        <f t="shared" si="27"/>
        <v/>
      </c>
      <c r="AS171" s="26" t="str">
        <f t="shared" si="27"/>
        <v/>
      </c>
      <c r="AT171" s="26" t="str">
        <f t="shared" si="27"/>
        <v/>
      </c>
      <c r="AU171" s="26" t="str">
        <f t="shared" si="27"/>
        <v/>
      </c>
      <c r="AV171" s="26" t="str">
        <f t="shared" si="27"/>
        <v/>
      </c>
      <c r="AW171" s="26" t="str">
        <f t="shared" si="27"/>
        <v/>
      </c>
      <c r="AX171" s="26" t="str">
        <f t="shared" si="27"/>
        <v/>
      </c>
      <c r="AY171" s="26" t="str">
        <f t="shared" si="27"/>
        <v/>
      </c>
    </row>
    <row r="172" spans="2:51" ht="21.95" customHeight="1" thickBot="1" x14ac:dyDescent="0.3">
      <c r="C172" s="23"/>
      <c r="D172" s="22"/>
      <c r="E172" s="182" t="s">
        <v>5</v>
      </c>
      <c r="F172" s="183"/>
      <c r="G172" s="184"/>
      <c r="H172" s="171"/>
      <c r="I172" s="171"/>
      <c r="K172" s="167"/>
      <c r="L172" s="12" t="str">
        <f>IF(AND(H172="",I172=""),"",SUM(IF(H172='H-Salden'!H172,1,0),IF(I172='H-Salden'!I172,1,0)))</f>
        <v/>
      </c>
      <c r="M172" s="9" t="str">
        <f>IF(N172="","","/")</f>
        <v>/</v>
      </c>
      <c r="N172" s="10">
        <v>2</v>
      </c>
      <c r="O172" s="167"/>
      <c r="P172" s="17"/>
      <c r="Q172" s="16"/>
      <c r="R172" s="16"/>
      <c r="S172" s="16"/>
      <c r="U172" s="18"/>
      <c r="V172" s="26" t="s">
        <v>9</v>
      </c>
      <c r="W172" s="26" t="str">
        <f t="shared" si="25"/>
        <v/>
      </c>
      <c r="X172" s="26" t="str">
        <f t="shared" si="25"/>
        <v/>
      </c>
      <c r="Y172" s="26" t="str">
        <f t="shared" si="25"/>
        <v/>
      </c>
      <c r="Z172" s="26" t="str">
        <f t="shared" si="25"/>
        <v/>
      </c>
      <c r="AA172" s="26" t="str">
        <f t="shared" si="25"/>
        <v/>
      </c>
      <c r="AB172" s="26" t="str">
        <f t="shared" si="25"/>
        <v/>
      </c>
      <c r="AC172" s="26" t="str">
        <f t="shared" si="25"/>
        <v/>
      </c>
      <c r="AD172" s="26" t="str">
        <f t="shared" si="25"/>
        <v/>
      </c>
      <c r="AE172" s="26" t="str">
        <f t="shared" si="25"/>
        <v/>
      </c>
      <c r="AF172" s="26" t="str">
        <f t="shared" si="25"/>
        <v/>
      </c>
      <c r="AG172" s="26" t="str">
        <f t="shared" si="26"/>
        <v/>
      </c>
      <c r="AH172" s="26" t="str">
        <f t="shared" si="26"/>
        <v/>
      </c>
      <c r="AI172" s="26" t="str">
        <f t="shared" si="26"/>
        <v/>
      </c>
      <c r="AJ172" s="26" t="str">
        <f t="shared" si="26"/>
        <v/>
      </c>
      <c r="AK172" s="26" t="str">
        <f t="shared" si="26"/>
        <v/>
      </c>
      <c r="AL172" s="26" t="str">
        <f t="shared" si="26"/>
        <v/>
      </c>
      <c r="AM172" s="26" t="str">
        <f t="shared" si="26"/>
        <v/>
      </c>
      <c r="AN172" s="26" t="str">
        <f t="shared" si="26"/>
        <v/>
      </c>
      <c r="AO172" s="26" t="str">
        <f t="shared" si="26"/>
        <v/>
      </c>
      <c r="AP172" s="26" t="str">
        <f t="shared" si="26"/>
        <v/>
      </c>
      <c r="AQ172" s="26" t="str">
        <f t="shared" si="27"/>
        <v/>
      </c>
      <c r="AR172" s="26" t="str">
        <f t="shared" si="27"/>
        <v/>
      </c>
      <c r="AS172" s="26" t="str">
        <f t="shared" si="27"/>
        <v/>
      </c>
      <c r="AT172" s="26" t="str">
        <f t="shared" si="27"/>
        <v/>
      </c>
      <c r="AU172" s="26" t="str">
        <f t="shared" si="27"/>
        <v/>
      </c>
      <c r="AV172" s="26" t="str">
        <f t="shared" si="27"/>
        <v/>
      </c>
      <c r="AW172" s="26" t="str">
        <f t="shared" si="27"/>
        <v/>
      </c>
      <c r="AX172" s="26" t="str">
        <f t="shared" si="27"/>
        <v/>
      </c>
      <c r="AY172" s="26" t="str">
        <f t="shared" si="27"/>
        <v/>
      </c>
    </row>
    <row r="173" spans="2:51" ht="14.1" customHeight="1" thickTop="1" x14ac:dyDescent="0.25">
      <c r="C173" s="45"/>
      <c r="D173" s="44"/>
      <c r="E173" s="43"/>
      <c r="F173" s="43"/>
      <c r="G173" s="43"/>
      <c r="H173" s="42"/>
      <c r="I173" s="42"/>
      <c r="K173" s="167"/>
      <c r="L173" s="161"/>
      <c r="M173" s="161"/>
      <c r="N173" s="161"/>
      <c r="O173" s="167"/>
      <c r="P173" s="17"/>
      <c r="Q173" s="16"/>
      <c r="R173" s="16"/>
      <c r="S173" s="16"/>
      <c r="U173" s="18"/>
      <c r="V173" s="26" t="s">
        <v>9</v>
      </c>
      <c r="W173" s="26" t="str">
        <f t="shared" si="25"/>
        <v/>
      </c>
      <c r="X173" s="26" t="str">
        <f t="shared" si="25"/>
        <v/>
      </c>
      <c r="Y173" s="26" t="str">
        <f t="shared" si="25"/>
        <v/>
      </c>
      <c r="Z173" s="26" t="str">
        <f t="shared" si="25"/>
        <v/>
      </c>
      <c r="AA173" s="26" t="str">
        <f t="shared" si="25"/>
        <v/>
      </c>
      <c r="AB173" s="26" t="str">
        <f t="shared" si="25"/>
        <v/>
      </c>
      <c r="AC173" s="26" t="str">
        <f t="shared" si="25"/>
        <v/>
      </c>
      <c r="AD173" s="26" t="str">
        <f t="shared" si="25"/>
        <v/>
      </c>
      <c r="AE173" s="26" t="str">
        <f t="shared" si="25"/>
        <v/>
      </c>
      <c r="AF173" s="26" t="str">
        <f t="shared" si="25"/>
        <v/>
      </c>
      <c r="AG173" s="26" t="str">
        <f t="shared" si="26"/>
        <v/>
      </c>
      <c r="AH173" s="26" t="str">
        <f t="shared" si="26"/>
        <v/>
      </c>
      <c r="AI173" s="26" t="str">
        <f t="shared" si="26"/>
        <v/>
      </c>
      <c r="AJ173" s="26" t="str">
        <f t="shared" si="26"/>
        <v/>
      </c>
      <c r="AK173" s="26" t="str">
        <f t="shared" si="26"/>
        <v/>
      </c>
      <c r="AL173" s="26" t="str">
        <f t="shared" si="26"/>
        <v/>
      </c>
      <c r="AM173" s="26" t="str">
        <f t="shared" si="26"/>
        <v/>
      </c>
      <c r="AN173" s="26" t="str">
        <f t="shared" si="26"/>
        <v/>
      </c>
      <c r="AO173" s="26" t="str">
        <f t="shared" si="26"/>
        <v/>
      </c>
      <c r="AP173" s="26" t="str">
        <f t="shared" si="26"/>
        <v/>
      </c>
      <c r="AQ173" s="26" t="str">
        <f t="shared" si="27"/>
        <v/>
      </c>
      <c r="AR173" s="26" t="str">
        <f t="shared" si="27"/>
        <v/>
      </c>
      <c r="AS173" s="26" t="str">
        <f t="shared" si="27"/>
        <v/>
      </c>
      <c r="AT173" s="26" t="str">
        <f t="shared" si="27"/>
        <v/>
      </c>
      <c r="AU173" s="26" t="str">
        <f t="shared" si="27"/>
        <v/>
      </c>
      <c r="AV173" s="26" t="str">
        <f t="shared" si="27"/>
        <v/>
      </c>
      <c r="AW173" s="26" t="str">
        <f t="shared" si="27"/>
        <v/>
      </c>
      <c r="AX173" s="26" t="str">
        <f t="shared" si="27"/>
        <v/>
      </c>
      <c r="AY173" s="26" t="str">
        <f t="shared" si="27"/>
        <v/>
      </c>
    </row>
    <row r="174" spans="2:51" ht="21.95" customHeight="1" x14ac:dyDescent="0.25">
      <c r="C174" s="153" t="s">
        <v>109</v>
      </c>
      <c r="D174" s="5"/>
      <c r="E174" s="40"/>
      <c r="F174" s="40"/>
      <c r="G174" s="40"/>
      <c r="H174" s="40"/>
      <c r="I174" s="40"/>
      <c r="K174" s="167"/>
      <c r="L174" s="161"/>
      <c r="M174" s="161"/>
      <c r="N174" s="161"/>
      <c r="O174" s="167"/>
      <c r="P174" s="17"/>
      <c r="Q174" s="16"/>
      <c r="R174" s="16"/>
      <c r="S174" s="16"/>
      <c r="U174" s="18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</row>
    <row r="175" spans="2:51" ht="21.95" customHeight="1" x14ac:dyDescent="0.25">
      <c r="C175" s="11"/>
      <c r="D175" s="7" t="s">
        <v>3</v>
      </c>
      <c r="E175" s="40"/>
      <c r="F175" s="40"/>
      <c r="G175" s="40"/>
      <c r="H175" s="40"/>
      <c r="I175" s="40"/>
      <c r="K175" s="167"/>
      <c r="L175" s="12" t="str">
        <f>IF(AND(C175="",C177=""),"",IF(AND(C175&lt;&gt;"",C177&lt;&gt;""),0,IF(SUM(H171:I171)=0,"",SUM(IF(V175="",0,IF(V175='H-Salden'!V175,0.5,0)),IF(W175="",0,IF(W175='H-Salden'!W175,0.5,0)),IF(X175="",0,IF(X175='H-Salden'!X175,0.5,0)),IF(Y175="",0,IF(Y175='H-Salden'!Y175,0.5,0))))))</f>
        <v/>
      </c>
      <c r="M175" s="9" t="str">
        <f>IF(N175="","","/")</f>
        <v>/</v>
      </c>
      <c r="N175" s="10">
        <f>IF(SUM('H-Salden'!H171:I171)=0,"",1)</f>
        <v>1</v>
      </c>
      <c r="O175" s="167"/>
      <c r="P175" s="17"/>
      <c r="Q175" s="16"/>
      <c r="R175" s="16"/>
      <c r="S175" s="16"/>
      <c r="U175" s="18"/>
      <c r="V175" s="13">
        <f>C175</f>
        <v>0</v>
      </c>
      <c r="W175" s="13">
        <f>C177</f>
        <v>0</v>
      </c>
      <c r="X175" s="14"/>
      <c r="Y175" s="14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</row>
    <row r="176" spans="2:51" ht="8.1" customHeight="1" x14ac:dyDescent="0.25">
      <c r="C176" s="6"/>
      <c r="D176" s="7"/>
      <c r="E176" s="40"/>
      <c r="F176" s="40"/>
      <c r="G176" s="40"/>
      <c r="H176" s="40"/>
      <c r="I176" s="40"/>
      <c r="K176" s="167"/>
      <c r="L176" s="161"/>
      <c r="M176" s="161"/>
      <c r="N176" s="161"/>
      <c r="O176" s="167"/>
      <c r="P176" s="17"/>
      <c r="Q176" s="16"/>
      <c r="R176" s="16"/>
      <c r="S176" s="16"/>
      <c r="U176" s="18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</row>
    <row r="177" spans="2:51" ht="21.95" customHeight="1" x14ac:dyDescent="0.25">
      <c r="C177" s="11"/>
      <c r="D177" s="7" t="s">
        <v>4</v>
      </c>
      <c r="E177" s="40"/>
      <c r="F177" s="40"/>
      <c r="G177" s="40"/>
      <c r="H177" s="40"/>
      <c r="I177" s="40"/>
      <c r="K177" s="167"/>
      <c r="L177" s="161"/>
      <c r="M177" s="161"/>
      <c r="N177" s="161"/>
      <c r="O177" s="167"/>
      <c r="P177" s="17"/>
      <c r="Q177" s="16"/>
      <c r="R177" s="16"/>
      <c r="S177" s="16"/>
      <c r="U177" s="18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</row>
    <row r="178" spans="2:51" ht="14.1" customHeight="1" x14ac:dyDescent="0.25">
      <c r="C178" s="8"/>
      <c r="D178" s="5"/>
      <c r="E178" s="40"/>
      <c r="F178" s="40"/>
      <c r="G178" s="40"/>
      <c r="H178" s="40"/>
      <c r="I178" s="40"/>
      <c r="K178" s="167"/>
      <c r="L178" s="161"/>
      <c r="M178" s="161"/>
      <c r="N178" s="161"/>
      <c r="O178" s="167"/>
      <c r="P178" s="17"/>
      <c r="Q178" s="16"/>
      <c r="R178" s="16"/>
      <c r="S178" s="16"/>
      <c r="U178" s="18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</row>
    <row r="179" spans="2:51" ht="21.95" customHeight="1" x14ac:dyDescent="0.25">
      <c r="C179" s="153" t="s">
        <v>110</v>
      </c>
      <c r="D179" s="5"/>
      <c r="E179" s="40"/>
      <c r="F179" s="40"/>
      <c r="G179" s="40"/>
      <c r="H179" s="40"/>
      <c r="I179" s="40"/>
      <c r="K179" s="167"/>
      <c r="L179" s="161"/>
      <c r="M179" s="161"/>
      <c r="N179" s="161"/>
      <c r="O179" s="167"/>
      <c r="P179" s="17"/>
      <c r="Q179" s="16"/>
      <c r="R179" s="16"/>
      <c r="S179" s="16"/>
      <c r="U179" s="18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</row>
    <row r="180" spans="2:51" ht="21.95" customHeight="1" x14ac:dyDescent="0.25">
      <c r="B180" s="150"/>
      <c r="C180" s="173"/>
      <c r="D180" s="173"/>
      <c r="E180" s="173"/>
      <c r="F180" s="173"/>
      <c r="G180" s="173"/>
      <c r="H180" s="173"/>
      <c r="I180" s="40"/>
      <c r="K180" s="167"/>
      <c r="L180" s="12" t="str">
        <f>IF(C180="","",IF(SUM(H171:I171)=0,"",IF(V180='H-Salden'!V180,1,0)))</f>
        <v/>
      </c>
      <c r="M180" s="9" t="str">
        <f>IF(N180="","","/")</f>
        <v>/</v>
      </c>
      <c r="N180" s="10">
        <f>IF(SUM('H-Salden'!H171:I171)=0,"",1)</f>
        <v>1</v>
      </c>
      <c r="O180" s="167"/>
      <c r="P180" s="17"/>
      <c r="Q180" s="16"/>
      <c r="R180" s="16"/>
      <c r="S180" s="16"/>
      <c r="U180" s="18"/>
      <c r="V180" s="13">
        <f>C180</f>
        <v>0</v>
      </c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</row>
    <row r="181" spans="2:51" s="161" customFormat="1" ht="14.1" customHeight="1" x14ac:dyDescent="0.25">
      <c r="C181" s="8"/>
      <c r="D181" s="5"/>
      <c r="E181" s="40"/>
      <c r="F181" s="40"/>
      <c r="G181" s="40"/>
      <c r="H181" s="40"/>
      <c r="I181" s="40"/>
      <c r="J181"/>
      <c r="K181" s="167"/>
      <c r="O181" s="167"/>
      <c r="P181" s="17"/>
      <c r="Q181" s="16"/>
      <c r="R181" s="16"/>
      <c r="S181" s="16"/>
      <c r="U181" s="18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</row>
    <row r="182" spans="2:51" s="161" customFormat="1" ht="21.95" customHeight="1" x14ac:dyDescent="0.25">
      <c r="C182" s="153" t="s">
        <v>138</v>
      </c>
      <c r="D182" s="40"/>
      <c r="E182" s="40"/>
      <c r="F182" s="40"/>
      <c r="G182" s="40"/>
      <c r="H182" s="40"/>
      <c r="I182" s="40"/>
      <c r="J182"/>
      <c r="K182" s="167"/>
      <c r="O182" s="167"/>
      <c r="P182" s="17"/>
      <c r="Q182" s="16"/>
      <c r="R182" s="16"/>
      <c r="S182" s="16"/>
      <c r="U182" s="18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</row>
    <row r="183" spans="2:51" s="161" customFormat="1" ht="21.95" customHeight="1" x14ac:dyDescent="0.25">
      <c r="B183" s="150"/>
      <c r="C183" s="173"/>
      <c r="D183" s="173"/>
      <c r="E183" s="173"/>
      <c r="F183" s="160" t="s">
        <v>1</v>
      </c>
      <c r="G183" s="173"/>
      <c r="H183" s="173"/>
      <c r="I183" s="173"/>
      <c r="J183"/>
      <c r="K183" s="167"/>
      <c r="L183" s="12" t="str">
        <f>IF(AND(C183="",G183=""),"",IF(SUM(H171:I171)=0,"",SUM(IF(V183="",0,IF(V183='H-Salden'!V183,1,0)),IF(W183="",0,IF(W183='H-Salden'!W183,1,0)),IF(X183="",0,IF(X183='H-Salden'!X183,1,0)),IF(Y183="",0,IF(Y183='H-Salden'!Y183,1,0)))))</f>
        <v/>
      </c>
      <c r="M183" s="9" t="str">
        <f>IF(N183="","","/")</f>
        <v>/</v>
      </c>
      <c r="N183" s="10">
        <f>IF(SUM('H-Salden'!H171:I171)=0,"",2)</f>
        <v>2</v>
      </c>
      <c r="O183" s="167"/>
      <c r="P183" s="17"/>
      <c r="Q183" s="16"/>
      <c r="R183" s="16"/>
      <c r="S183" s="16"/>
      <c r="U183" s="18"/>
      <c r="V183" s="13">
        <f>C183</f>
        <v>0</v>
      </c>
      <c r="W183" s="13">
        <f>G183</f>
        <v>0</v>
      </c>
      <c r="X183" s="14"/>
      <c r="Y183" s="14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</row>
    <row r="184" spans="2:51" ht="21.95" customHeight="1" x14ac:dyDescent="0.25">
      <c r="C184" s="40"/>
      <c r="D184" s="40"/>
      <c r="E184" s="40"/>
      <c r="F184" s="40"/>
      <c r="G184" s="40"/>
      <c r="H184" s="40"/>
      <c r="I184" s="40"/>
      <c r="K184" s="167"/>
      <c r="O184" s="167"/>
      <c r="P184" s="17"/>
      <c r="Q184" s="16"/>
      <c r="R184" s="16"/>
      <c r="S184" s="16"/>
      <c r="U184" s="18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</row>
    <row r="185" spans="2:51" ht="21.95" customHeight="1" x14ac:dyDescent="0.25">
      <c r="C185" s="152" t="s">
        <v>122</v>
      </c>
      <c r="D185" s="40"/>
      <c r="E185" s="40"/>
      <c r="F185" s="40"/>
      <c r="G185" s="40"/>
      <c r="H185" s="40"/>
      <c r="I185" s="40"/>
      <c r="K185" s="167"/>
      <c r="O185" s="167"/>
      <c r="P185" s="17"/>
      <c r="Q185" s="16"/>
      <c r="R185" s="16"/>
      <c r="S185" s="16"/>
      <c r="U185" s="18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</row>
    <row r="186" spans="2:51" ht="21.95" customHeight="1" x14ac:dyDescent="0.25">
      <c r="C186" s="56"/>
      <c r="D186" s="55"/>
      <c r="E186" s="219" t="s">
        <v>58</v>
      </c>
      <c r="F186" s="219"/>
      <c r="G186" s="219"/>
      <c r="H186" s="54" t="s">
        <v>20</v>
      </c>
      <c r="I186" s="53" t="s">
        <v>57</v>
      </c>
      <c r="K186" s="167"/>
      <c r="O186" s="167"/>
      <c r="P186" s="17"/>
      <c r="Q186" s="16"/>
      <c r="R186" s="16"/>
      <c r="S186" s="16"/>
      <c r="U186" s="18"/>
      <c r="V186" s="26" t="s">
        <v>9</v>
      </c>
      <c r="W186" s="26" t="str">
        <f t="shared" ref="W186:AF192" si="28">IF($V186="","",ROUND($V186*W$6,0))</f>
        <v/>
      </c>
      <c r="X186" s="26" t="str">
        <f t="shared" si="28"/>
        <v/>
      </c>
      <c r="Y186" s="26" t="str">
        <f t="shared" si="28"/>
        <v/>
      </c>
      <c r="Z186" s="26" t="str">
        <f t="shared" si="28"/>
        <v/>
      </c>
      <c r="AA186" s="26" t="str">
        <f t="shared" si="28"/>
        <v/>
      </c>
      <c r="AB186" s="26" t="str">
        <f t="shared" si="28"/>
        <v/>
      </c>
      <c r="AC186" s="26" t="str">
        <f t="shared" si="28"/>
        <v/>
      </c>
      <c r="AD186" s="26" t="str">
        <f t="shared" si="28"/>
        <v/>
      </c>
      <c r="AE186" s="26" t="str">
        <f t="shared" si="28"/>
        <v/>
      </c>
      <c r="AF186" s="26" t="str">
        <f t="shared" si="28"/>
        <v/>
      </c>
      <c r="AG186" s="26" t="str">
        <f t="shared" ref="AG186:AP192" si="29">IF($V186="","",ROUND($V186*AG$6,0))</f>
        <v/>
      </c>
      <c r="AH186" s="26" t="str">
        <f t="shared" si="29"/>
        <v/>
      </c>
      <c r="AI186" s="26" t="str">
        <f t="shared" si="29"/>
        <v/>
      </c>
      <c r="AJ186" s="26" t="str">
        <f t="shared" si="29"/>
        <v/>
      </c>
      <c r="AK186" s="26" t="str">
        <f t="shared" si="29"/>
        <v/>
      </c>
      <c r="AL186" s="26" t="str">
        <f t="shared" si="29"/>
        <v/>
      </c>
      <c r="AM186" s="26" t="str">
        <f t="shared" si="29"/>
        <v/>
      </c>
      <c r="AN186" s="26" t="str">
        <f t="shared" si="29"/>
        <v/>
      </c>
      <c r="AO186" s="26" t="str">
        <f t="shared" si="29"/>
        <v/>
      </c>
      <c r="AP186" s="26" t="str">
        <f t="shared" si="29"/>
        <v/>
      </c>
      <c r="AQ186" s="26" t="str">
        <f t="shared" ref="AQ186:AY192" si="30">IF($V186="","",ROUND($V186*AQ$6,0))</f>
        <v/>
      </c>
      <c r="AR186" s="26" t="str">
        <f t="shared" si="30"/>
        <v/>
      </c>
      <c r="AS186" s="26" t="str">
        <f t="shared" si="30"/>
        <v/>
      </c>
      <c r="AT186" s="26" t="str">
        <f t="shared" si="30"/>
        <v/>
      </c>
      <c r="AU186" s="26" t="str">
        <f t="shared" si="30"/>
        <v/>
      </c>
      <c r="AV186" s="26" t="str">
        <f t="shared" si="30"/>
        <v/>
      </c>
      <c r="AW186" s="26" t="str">
        <f t="shared" si="30"/>
        <v/>
      </c>
      <c r="AX186" s="26" t="str">
        <f t="shared" si="30"/>
        <v/>
      </c>
      <c r="AY186" s="26" t="str">
        <f t="shared" si="30"/>
        <v/>
      </c>
    </row>
    <row r="187" spans="2:51" ht="21.95" customHeight="1" x14ac:dyDescent="0.25">
      <c r="C187" s="51" t="s">
        <v>18</v>
      </c>
      <c r="D187" s="52" t="s">
        <v>17</v>
      </c>
      <c r="E187" s="185" t="s">
        <v>16</v>
      </c>
      <c r="F187" s="186"/>
      <c r="G187" s="187"/>
      <c r="H187" s="50" t="s">
        <v>15</v>
      </c>
      <c r="I187" s="50" t="s">
        <v>14</v>
      </c>
      <c r="K187" s="167"/>
      <c r="O187" s="167"/>
      <c r="P187" s="17"/>
      <c r="Q187" s="16"/>
      <c r="R187" s="16"/>
      <c r="S187" s="16"/>
      <c r="U187" s="18"/>
      <c r="V187" s="26" t="s">
        <v>9</v>
      </c>
      <c r="W187" s="26" t="str">
        <f t="shared" si="28"/>
        <v/>
      </c>
      <c r="X187" s="26" t="str">
        <f t="shared" si="28"/>
        <v/>
      </c>
      <c r="Y187" s="26" t="str">
        <f t="shared" si="28"/>
        <v/>
      </c>
      <c r="Z187" s="26" t="str">
        <f t="shared" si="28"/>
        <v/>
      </c>
      <c r="AA187" s="26" t="str">
        <f t="shared" si="28"/>
        <v/>
      </c>
      <c r="AB187" s="26" t="str">
        <f t="shared" si="28"/>
        <v/>
      </c>
      <c r="AC187" s="26" t="str">
        <f t="shared" si="28"/>
        <v/>
      </c>
      <c r="AD187" s="26" t="str">
        <f t="shared" si="28"/>
        <v/>
      </c>
      <c r="AE187" s="26" t="str">
        <f t="shared" si="28"/>
        <v/>
      </c>
      <c r="AF187" s="26" t="str">
        <f t="shared" si="28"/>
        <v/>
      </c>
      <c r="AG187" s="26" t="str">
        <f t="shared" si="29"/>
        <v/>
      </c>
      <c r="AH187" s="26" t="str">
        <f t="shared" si="29"/>
        <v/>
      </c>
      <c r="AI187" s="26" t="str">
        <f t="shared" si="29"/>
        <v/>
      </c>
      <c r="AJ187" s="26" t="str">
        <f t="shared" si="29"/>
        <v/>
      </c>
      <c r="AK187" s="26" t="str">
        <f t="shared" si="29"/>
        <v/>
      </c>
      <c r="AL187" s="26" t="str">
        <f t="shared" si="29"/>
        <v/>
      </c>
      <c r="AM187" s="26" t="str">
        <f t="shared" si="29"/>
        <v/>
      </c>
      <c r="AN187" s="26" t="str">
        <f t="shared" si="29"/>
        <v/>
      </c>
      <c r="AO187" s="26" t="str">
        <f t="shared" si="29"/>
        <v/>
      </c>
      <c r="AP187" s="26" t="str">
        <f t="shared" si="29"/>
        <v/>
      </c>
      <c r="AQ187" s="26" t="str">
        <f t="shared" si="30"/>
        <v/>
      </c>
      <c r="AR187" s="26" t="str">
        <f t="shared" si="30"/>
        <v/>
      </c>
      <c r="AS187" s="26" t="str">
        <f t="shared" si="30"/>
        <v/>
      </c>
      <c r="AT187" s="26" t="str">
        <f t="shared" si="30"/>
        <v/>
      </c>
      <c r="AU187" s="26" t="str">
        <f t="shared" si="30"/>
        <v/>
      </c>
      <c r="AV187" s="26" t="str">
        <f t="shared" si="30"/>
        <v/>
      </c>
      <c r="AW187" s="26" t="str">
        <f t="shared" si="30"/>
        <v/>
      </c>
      <c r="AX187" s="26" t="str">
        <f t="shared" si="30"/>
        <v/>
      </c>
      <c r="AY187" s="26" t="str">
        <f t="shared" si="30"/>
        <v/>
      </c>
    </row>
    <row r="188" spans="2:51" ht="21.95" customHeight="1" x14ac:dyDescent="0.25">
      <c r="C188" s="47" t="s">
        <v>8</v>
      </c>
      <c r="D188" s="49" t="s">
        <v>7</v>
      </c>
      <c r="E188" s="236" t="s">
        <v>56</v>
      </c>
      <c r="F188" s="237"/>
      <c r="G188" s="238"/>
      <c r="H188" s="46">
        <f>IF(OR($O$1="",E188="",TYPE(VLOOKUP(E188,DB,$O$1+1,0))=16),"",VLOOKUP(E188,DB,$O$1+1,0))</f>
        <v>3784</v>
      </c>
      <c r="I188" s="46"/>
      <c r="K188" s="167"/>
      <c r="O188" s="167"/>
      <c r="P188" s="17"/>
      <c r="Q188" s="16"/>
      <c r="R188" s="16"/>
      <c r="S188" s="16"/>
      <c r="U188" s="18" t="str">
        <f>E188</f>
        <v>Afa Gebäude</v>
      </c>
      <c r="V188" s="26">
        <v>4251.3999999999996</v>
      </c>
      <c r="W188" s="26">
        <f t="shared" si="28"/>
        <v>3656</v>
      </c>
      <c r="X188" s="26">
        <f t="shared" si="28"/>
        <v>3911</v>
      </c>
      <c r="Y188" s="26">
        <f t="shared" si="28"/>
        <v>3784</v>
      </c>
      <c r="Z188" s="26">
        <f t="shared" si="28"/>
        <v>4336</v>
      </c>
      <c r="AA188" s="26">
        <f t="shared" si="28"/>
        <v>4634</v>
      </c>
      <c r="AB188" s="26">
        <f t="shared" si="28"/>
        <v>4932</v>
      </c>
      <c r="AC188" s="26">
        <f t="shared" si="28"/>
        <v>4464</v>
      </c>
      <c r="AD188" s="26">
        <f t="shared" si="28"/>
        <v>3996</v>
      </c>
      <c r="AE188" s="26">
        <f t="shared" si="28"/>
        <v>4039</v>
      </c>
      <c r="AF188" s="26">
        <f t="shared" si="28"/>
        <v>3231</v>
      </c>
      <c r="AG188" s="26">
        <f t="shared" si="29"/>
        <v>4379</v>
      </c>
      <c r="AH188" s="26">
        <f t="shared" si="29"/>
        <v>4762</v>
      </c>
      <c r="AI188" s="26">
        <f t="shared" si="29"/>
        <v>5144</v>
      </c>
      <c r="AJ188" s="26">
        <f t="shared" si="29"/>
        <v>4592</v>
      </c>
      <c r="AK188" s="26">
        <f t="shared" si="29"/>
        <v>3954</v>
      </c>
      <c r="AL188" s="26">
        <f t="shared" si="29"/>
        <v>3529</v>
      </c>
      <c r="AM188" s="26">
        <f t="shared" si="29"/>
        <v>3869</v>
      </c>
      <c r="AN188" s="26">
        <f t="shared" si="29"/>
        <v>4421</v>
      </c>
      <c r="AO188" s="26">
        <f t="shared" si="29"/>
        <v>4719</v>
      </c>
      <c r="AP188" s="26">
        <f t="shared" si="29"/>
        <v>3316</v>
      </c>
      <c r="AQ188" s="26">
        <f t="shared" si="30"/>
        <v>4634</v>
      </c>
      <c r="AR188" s="26">
        <f t="shared" si="30"/>
        <v>3656</v>
      </c>
      <c r="AS188" s="26">
        <f t="shared" si="30"/>
        <v>3571</v>
      </c>
      <c r="AT188" s="26">
        <f t="shared" si="30"/>
        <v>4804</v>
      </c>
      <c r="AU188" s="26">
        <f t="shared" si="30"/>
        <v>3784</v>
      </c>
      <c r="AV188" s="26">
        <f t="shared" si="30"/>
        <v>4762</v>
      </c>
      <c r="AW188" s="26">
        <f t="shared" si="30"/>
        <v>4974</v>
      </c>
      <c r="AX188" s="26">
        <f t="shared" si="30"/>
        <v>3996</v>
      </c>
      <c r="AY188" s="26">
        <f t="shared" si="30"/>
        <v>4889</v>
      </c>
    </row>
    <row r="189" spans="2:51" ht="21.95" customHeight="1" x14ac:dyDescent="0.25">
      <c r="C189" s="47" t="s">
        <v>8</v>
      </c>
      <c r="D189" s="48" t="s">
        <v>7</v>
      </c>
      <c r="E189" s="211" t="s">
        <v>55</v>
      </c>
      <c r="F189" s="212"/>
      <c r="G189" s="213"/>
      <c r="H189" s="46">
        <f>IF(OR($O$1="",E189="",TYPE(VLOOKUP(E189,DB,$O$1+1,0))=16),"",VLOOKUP(E189,DB,$O$1+1,0))</f>
        <v>3035</v>
      </c>
      <c r="I189" s="46"/>
      <c r="K189" s="167"/>
      <c r="O189" s="167"/>
      <c r="P189" s="17"/>
      <c r="Q189" s="16"/>
      <c r="R189" s="16"/>
      <c r="S189" s="16"/>
      <c r="U189" s="18" t="str">
        <f>E189</f>
        <v>Afa Maschinen</v>
      </c>
      <c r="V189" s="26">
        <v>3409.9</v>
      </c>
      <c r="W189" s="26">
        <f t="shared" si="28"/>
        <v>2933</v>
      </c>
      <c r="X189" s="26">
        <f t="shared" si="28"/>
        <v>3137</v>
      </c>
      <c r="Y189" s="26">
        <f t="shared" si="28"/>
        <v>3035</v>
      </c>
      <c r="Z189" s="26">
        <f t="shared" si="28"/>
        <v>3478</v>
      </c>
      <c r="AA189" s="26">
        <f t="shared" si="28"/>
        <v>3717</v>
      </c>
      <c r="AB189" s="26">
        <f t="shared" si="28"/>
        <v>3955</v>
      </c>
      <c r="AC189" s="26">
        <f t="shared" si="28"/>
        <v>3580</v>
      </c>
      <c r="AD189" s="26">
        <f t="shared" si="28"/>
        <v>3205</v>
      </c>
      <c r="AE189" s="26">
        <f t="shared" si="28"/>
        <v>3239</v>
      </c>
      <c r="AF189" s="26">
        <f t="shared" si="28"/>
        <v>2592</v>
      </c>
      <c r="AG189" s="26">
        <f t="shared" si="29"/>
        <v>3512</v>
      </c>
      <c r="AH189" s="26">
        <f t="shared" si="29"/>
        <v>3819</v>
      </c>
      <c r="AI189" s="26">
        <f t="shared" si="29"/>
        <v>4126</v>
      </c>
      <c r="AJ189" s="26">
        <f t="shared" si="29"/>
        <v>3683</v>
      </c>
      <c r="AK189" s="26">
        <f t="shared" si="29"/>
        <v>3171</v>
      </c>
      <c r="AL189" s="26">
        <f t="shared" si="29"/>
        <v>2830</v>
      </c>
      <c r="AM189" s="26">
        <f t="shared" si="29"/>
        <v>3103</v>
      </c>
      <c r="AN189" s="26">
        <f t="shared" si="29"/>
        <v>3546</v>
      </c>
      <c r="AO189" s="26">
        <f t="shared" si="29"/>
        <v>3785</v>
      </c>
      <c r="AP189" s="26">
        <f t="shared" si="29"/>
        <v>2660</v>
      </c>
      <c r="AQ189" s="26">
        <f t="shared" si="30"/>
        <v>3717</v>
      </c>
      <c r="AR189" s="26">
        <f t="shared" si="30"/>
        <v>2933</v>
      </c>
      <c r="AS189" s="26">
        <f t="shared" si="30"/>
        <v>2864</v>
      </c>
      <c r="AT189" s="26">
        <f t="shared" si="30"/>
        <v>3853</v>
      </c>
      <c r="AU189" s="26">
        <f t="shared" si="30"/>
        <v>3035</v>
      </c>
      <c r="AV189" s="26">
        <f t="shared" si="30"/>
        <v>3819</v>
      </c>
      <c r="AW189" s="26">
        <f t="shared" si="30"/>
        <v>3990</v>
      </c>
      <c r="AX189" s="26">
        <f t="shared" si="30"/>
        <v>3205</v>
      </c>
      <c r="AY189" s="26">
        <f t="shared" si="30"/>
        <v>3921</v>
      </c>
    </row>
    <row r="190" spans="2:51" ht="21.95" customHeight="1" x14ac:dyDescent="0.25">
      <c r="C190" s="25" t="s">
        <v>8</v>
      </c>
      <c r="D190" s="24" t="s">
        <v>7</v>
      </c>
      <c r="E190" s="174" t="s">
        <v>6</v>
      </c>
      <c r="F190" s="175"/>
      <c r="G190" s="176"/>
      <c r="H190" s="170"/>
      <c r="I190" s="170"/>
      <c r="K190" s="167"/>
      <c r="L190" s="12" t="str">
        <f>IF(SUM(H190:I190)=0,"",IF(SUM(H190:I190)=SUM('H-Salden'!H190:I190),1,0))</f>
        <v/>
      </c>
      <c r="M190" s="9" t="str">
        <f>IF(N190="","","/")</f>
        <v>/</v>
      </c>
      <c r="N190" s="10">
        <f>IF(SUM('H-Salden'!H190:I190)=0,"",1)</f>
        <v>1</v>
      </c>
      <c r="O190" s="167"/>
      <c r="P190" s="17"/>
      <c r="Q190" s="16"/>
      <c r="R190" s="16"/>
      <c r="S190" s="16"/>
      <c r="U190" s="18"/>
      <c r="V190" s="26" t="s">
        <v>9</v>
      </c>
      <c r="W190" s="26" t="str">
        <f t="shared" si="28"/>
        <v/>
      </c>
      <c r="X190" s="26" t="str">
        <f t="shared" si="28"/>
        <v/>
      </c>
      <c r="Y190" s="26" t="str">
        <f t="shared" si="28"/>
        <v/>
      </c>
      <c r="Z190" s="26" t="str">
        <f t="shared" si="28"/>
        <v/>
      </c>
      <c r="AA190" s="26" t="str">
        <f t="shared" si="28"/>
        <v/>
      </c>
      <c r="AB190" s="26" t="str">
        <f t="shared" si="28"/>
        <v/>
      </c>
      <c r="AC190" s="26" t="str">
        <f t="shared" si="28"/>
        <v/>
      </c>
      <c r="AD190" s="26" t="str">
        <f t="shared" si="28"/>
        <v/>
      </c>
      <c r="AE190" s="26" t="str">
        <f t="shared" si="28"/>
        <v/>
      </c>
      <c r="AF190" s="26" t="str">
        <f t="shared" si="28"/>
        <v/>
      </c>
      <c r="AG190" s="26" t="str">
        <f t="shared" si="29"/>
        <v/>
      </c>
      <c r="AH190" s="26" t="str">
        <f t="shared" si="29"/>
        <v/>
      </c>
      <c r="AI190" s="26" t="str">
        <f t="shared" si="29"/>
        <v/>
      </c>
      <c r="AJ190" s="26" t="str">
        <f t="shared" si="29"/>
        <v/>
      </c>
      <c r="AK190" s="26" t="str">
        <f t="shared" si="29"/>
        <v/>
      </c>
      <c r="AL190" s="26" t="str">
        <f t="shared" si="29"/>
        <v/>
      </c>
      <c r="AM190" s="26" t="str">
        <f t="shared" si="29"/>
        <v/>
      </c>
      <c r="AN190" s="26" t="str">
        <f t="shared" si="29"/>
        <v/>
      </c>
      <c r="AO190" s="26" t="str">
        <f t="shared" si="29"/>
        <v/>
      </c>
      <c r="AP190" s="26" t="str">
        <f t="shared" si="29"/>
        <v/>
      </c>
      <c r="AQ190" s="26" t="str">
        <f t="shared" si="30"/>
        <v/>
      </c>
      <c r="AR190" s="26" t="str">
        <f t="shared" si="30"/>
        <v/>
      </c>
      <c r="AS190" s="26" t="str">
        <f t="shared" si="30"/>
        <v/>
      </c>
      <c r="AT190" s="26" t="str">
        <f t="shared" si="30"/>
        <v/>
      </c>
      <c r="AU190" s="26" t="str">
        <f t="shared" si="30"/>
        <v/>
      </c>
      <c r="AV190" s="26" t="str">
        <f t="shared" si="30"/>
        <v/>
      </c>
      <c r="AW190" s="26" t="str">
        <f t="shared" si="30"/>
        <v/>
      </c>
      <c r="AX190" s="26" t="str">
        <f t="shared" si="30"/>
        <v/>
      </c>
      <c r="AY190" s="26" t="str">
        <f t="shared" si="30"/>
        <v/>
      </c>
    </row>
    <row r="191" spans="2:51" ht="21.95" customHeight="1" thickBot="1" x14ac:dyDescent="0.3">
      <c r="C191" s="23"/>
      <c r="D191" s="22"/>
      <c r="E191" s="182" t="s">
        <v>5</v>
      </c>
      <c r="F191" s="183"/>
      <c r="G191" s="184"/>
      <c r="H191" s="171"/>
      <c r="I191" s="171"/>
      <c r="K191" s="167"/>
      <c r="L191" s="12" t="str">
        <f>IF(AND(H191="",I191=""),"",SUM(IF(H191='H-Salden'!H191,1,0),IF(I191='H-Salden'!I191,1,0)))</f>
        <v/>
      </c>
      <c r="M191" s="9" t="str">
        <f>IF(N191="","","/")</f>
        <v>/</v>
      </c>
      <c r="N191" s="10">
        <v>2</v>
      </c>
      <c r="O191" s="167"/>
      <c r="P191" s="17"/>
      <c r="Q191" s="16"/>
      <c r="R191" s="16"/>
      <c r="S191" s="16"/>
      <c r="U191" s="18"/>
      <c r="V191" s="26" t="s">
        <v>9</v>
      </c>
      <c r="W191" s="26" t="str">
        <f t="shared" si="28"/>
        <v/>
      </c>
      <c r="X191" s="26" t="str">
        <f t="shared" si="28"/>
        <v/>
      </c>
      <c r="Y191" s="26" t="str">
        <f t="shared" si="28"/>
        <v/>
      </c>
      <c r="Z191" s="26" t="str">
        <f t="shared" si="28"/>
        <v/>
      </c>
      <c r="AA191" s="26" t="str">
        <f t="shared" si="28"/>
        <v/>
      </c>
      <c r="AB191" s="26" t="str">
        <f t="shared" si="28"/>
        <v/>
      </c>
      <c r="AC191" s="26" t="str">
        <f t="shared" si="28"/>
        <v/>
      </c>
      <c r="AD191" s="26" t="str">
        <f t="shared" si="28"/>
        <v/>
      </c>
      <c r="AE191" s="26" t="str">
        <f t="shared" si="28"/>
        <v/>
      </c>
      <c r="AF191" s="26" t="str">
        <f t="shared" si="28"/>
        <v/>
      </c>
      <c r="AG191" s="26" t="str">
        <f t="shared" si="29"/>
        <v/>
      </c>
      <c r="AH191" s="26" t="str">
        <f t="shared" si="29"/>
        <v/>
      </c>
      <c r="AI191" s="26" t="str">
        <f t="shared" si="29"/>
        <v/>
      </c>
      <c r="AJ191" s="26" t="str">
        <f t="shared" si="29"/>
        <v/>
      </c>
      <c r="AK191" s="26" t="str">
        <f t="shared" si="29"/>
        <v/>
      </c>
      <c r="AL191" s="26" t="str">
        <f t="shared" si="29"/>
        <v/>
      </c>
      <c r="AM191" s="26" t="str">
        <f t="shared" si="29"/>
        <v/>
      </c>
      <c r="AN191" s="26" t="str">
        <f t="shared" si="29"/>
        <v/>
      </c>
      <c r="AO191" s="26" t="str">
        <f t="shared" si="29"/>
        <v/>
      </c>
      <c r="AP191" s="26" t="str">
        <f t="shared" si="29"/>
        <v/>
      </c>
      <c r="AQ191" s="26" t="str">
        <f t="shared" si="30"/>
        <v/>
      </c>
      <c r="AR191" s="26" t="str">
        <f t="shared" si="30"/>
        <v/>
      </c>
      <c r="AS191" s="26" t="str">
        <f t="shared" si="30"/>
        <v/>
      </c>
      <c r="AT191" s="26" t="str">
        <f t="shared" si="30"/>
        <v/>
      </c>
      <c r="AU191" s="26" t="str">
        <f t="shared" si="30"/>
        <v/>
      </c>
      <c r="AV191" s="26" t="str">
        <f t="shared" si="30"/>
        <v/>
      </c>
      <c r="AW191" s="26" t="str">
        <f t="shared" si="30"/>
        <v/>
      </c>
      <c r="AX191" s="26" t="str">
        <f t="shared" si="30"/>
        <v/>
      </c>
      <c r="AY191" s="26" t="str">
        <f t="shared" si="30"/>
        <v/>
      </c>
    </row>
    <row r="192" spans="2:51" ht="14.1" customHeight="1" thickTop="1" x14ac:dyDescent="0.25">
      <c r="C192" s="40"/>
      <c r="D192" s="40"/>
      <c r="E192" s="40"/>
      <c r="F192" s="40"/>
      <c r="G192" s="40"/>
      <c r="H192" s="40"/>
      <c r="I192" s="40"/>
      <c r="K192" s="167"/>
      <c r="L192" s="161"/>
      <c r="M192" s="161"/>
      <c r="N192" s="161"/>
      <c r="O192" s="167"/>
      <c r="P192" s="17"/>
      <c r="Q192" s="16"/>
      <c r="R192" s="16"/>
      <c r="S192" s="16"/>
      <c r="U192" s="18"/>
      <c r="V192" s="26" t="s">
        <v>9</v>
      </c>
      <c r="W192" s="26" t="str">
        <f t="shared" si="28"/>
        <v/>
      </c>
      <c r="X192" s="26" t="str">
        <f t="shared" si="28"/>
        <v/>
      </c>
      <c r="Y192" s="26" t="str">
        <f t="shared" si="28"/>
        <v/>
      </c>
      <c r="Z192" s="26" t="str">
        <f t="shared" si="28"/>
        <v/>
      </c>
      <c r="AA192" s="26" t="str">
        <f t="shared" si="28"/>
        <v/>
      </c>
      <c r="AB192" s="26" t="str">
        <f t="shared" si="28"/>
        <v/>
      </c>
      <c r="AC192" s="26" t="str">
        <f t="shared" si="28"/>
        <v/>
      </c>
      <c r="AD192" s="26" t="str">
        <f t="shared" si="28"/>
        <v/>
      </c>
      <c r="AE192" s="26" t="str">
        <f t="shared" si="28"/>
        <v/>
      </c>
      <c r="AF192" s="26" t="str">
        <f t="shared" si="28"/>
        <v/>
      </c>
      <c r="AG192" s="26" t="str">
        <f t="shared" si="29"/>
        <v/>
      </c>
      <c r="AH192" s="26" t="str">
        <f t="shared" si="29"/>
        <v/>
      </c>
      <c r="AI192" s="26" t="str">
        <f t="shared" si="29"/>
        <v/>
      </c>
      <c r="AJ192" s="26" t="str">
        <f t="shared" si="29"/>
        <v/>
      </c>
      <c r="AK192" s="26" t="str">
        <f t="shared" si="29"/>
        <v/>
      </c>
      <c r="AL192" s="26" t="str">
        <f t="shared" si="29"/>
        <v/>
      </c>
      <c r="AM192" s="26" t="str">
        <f t="shared" si="29"/>
        <v/>
      </c>
      <c r="AN192" s="26" t="str">
        <f t="shared" si="29"/>
        <v/>
      </c>
      <c r="AO192" s="26" t="str">
        <f t="shared" si="29"/>
        <v/>
      </c>
      <c r="AP192" s="26" t="str">
        <f t="shared" si="29"/>
        <v/>
      </c>
      <c r="AQ192" s="26" t="str">
        <f t="shared" si="30"/>
        <v/>
      </c>
      <c r="AR192" s="26" t="str">
        <f t="shared" si="30"/>
        <v/>
      </c>
      <c r="AS192" s="26" t="str">
        <f t="shared" si="30"/>
        <v/>
      </c>
      <c r="AT192" s="26" t="str">
        <f t="shared" si="30"/>
        <v/>
      </c>
      <c r="AU192" s="26" t="str">
        <f t="shared" si="30"/>
        <v/>
      </c>
      <c r="AV192" s="26" t="str">
        <f t="shared" si="30"/>
        <v/>
      </c>
      <c r="AW192" s="26" t="str">
        <f t="shared" si="30"/>
        <v/>
      </c>
      <c r="AX192" s="26" t="str">
        <f t="shared" si="30"/>
        <v/>
      </c>
      <c r="AY192" s="26" t="str">
        <f t="shared" si="30"/>
        <v/>
      </c>
    </row>
    <row r="193" spans="2:51" ht="21.95" customHeight="1" x14ac:dyDescent="0.25">
      <c r="C193" s="153" t="s">
        <v>109</v>
      </c>
      <c r="D193" s="5"/>
      <c r="E193" s="40"/>
      <c r="F193" s="40"/>
      <c r="G193" s="40"/>
      <c r="H193" s="40"/>
      <c r="I193" s="40"/>
      <c r="K193" s="167"/>
      <c r="L193" s="161"/>
      <c r="M193" s="161"/>
      <c r="N193" s="161"/>
      <c r="O193" s="167"/>
      <c r="P193" s="17"/>
      <c r="Q193" s="16"/>
      <c r="R193" s="16"/>
      <c r="S193" s="16"/>
      <c r="U193" s="18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</row>
    <row r="194" spans="2:51" ht="21.95" customHeight="1" x14ac:dyDescent="0.25">
      <c r="C194" s="11"/>
      <c r="D194" s="7" t="s">
        <v>3</v>
      </c>
      <c r="E194" s="40"/>
      <c r="F194" s="40"/>
      <c r="G194" s="40"/>
      <c r="H194" s="40"/>
      <c r="I194" s="40"/>
      <c r="K194" s="167"/>
      <c r="L194" s="12" t="str">
        <f>IF(AND(C194="",C196=""),"",IF(AND(C194&lt;&gt;"",C196&lt;&gt;""),0,IF(SUM(H190:I190)=0,"",SUM(IF(V194="",0,IF(V194='H-Salden'!V194,0.5,0)),IF(W194="",0,IF(W194='H-Salden'!W194,0.5,0)),IF(X194="",0,IF(X194='H-Salden'!X194,0.5,0)),IF(Y194="",0,IF(Y194='H-Salden'!Y194,0.5,0))))))</f>
        <v/>
      </c>
      <c r="M194" s="9" t="str">
        <f>IF(N194="","","/")</f>
        <v>/</v>
      </c>
      <c r="N194" s="10">
        <f>IF(SUM('H-Salden'!H190:I190)=0,"",1)</f>
        <v>1</v>
      </c>
      <c r="O194" s="167"/>
      <c r="P194" s="17"/>
      <c r="Q194" s="16"/>
      <c r="R194" s="16"/>
      <c r="S194" s="16"/>
      <c r="U194" s="18"/>
      <c r="V194" s="13">
        <f>C194</f>
        <v>0</v>
      </c>
      <c r="W194" s="13">
        <f>C196</f>
        <v>0</v>
      </c>
      <c r="X194" s="14"/>
      <c r="Y194" s="14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</row>
    <row r="195" spans="2:51" ht="8.1" customHeight="1" x14ac:dyDescent="0.25">
      <c r="C195" s="6"/>
      <c r="D195" s="7"/>
      <c r="E195" s="40"/>
      <c r="F195" s="40"/>
      <c r="G195" s="40"/>
      <c r="H195" s="40"/>
      <c r="I195" s="40"/>
      <c r="K195" s="167"/>
      <c r="L195" s="161"/>
      <c r="M195" s="161"/>
      <c r="N195" s="161"/>
      <c r="O195" s="167"/>
      <c r="P195" s="17"/>
      <c r="Q195" s="16"/>
      <c r="R195" s="16"/>
      <c r="S195" s="16"/>
      <c r="U195" s="18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</row>
    <row r="196" spans="2:51" ht="21.95" customHeight="1" x14ac:dyDescent="0.25">
      <c r="C196" s="11"/>
      <c r="D196" s="7" t="s">
        <v>4</v>
      </c>
      <c r="E196" s="40"/>
      <c r="F196" s="40"/>
      <c r="G196" s="40"/>
      <c r="H196" s="40"/>
      <c r="I196" s="40"/>
      <c r="K196" s="167"/>
      <c r="L196" s="161"/>
      <c r="M196" s="161"/>
      <c r="N196" s="161"/>
      <c r="O196" s="167"/>
      <c r="P196" s="17"/>
      <c r="Q196" s="16"/>
      <c r="R196" s="16"/>
      <c r="S196" s="16"/>
      <c r="U196" s="18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</row>
    <row r="197" spans="2:51" ht="14.1" customHeight="1" x14ac:dyDescent="0.25">
      <c r="C197" s="8"/>
      <c r="D197" s="5"/>
      <c r="E197" s="40"/>
      <c r="F197" s="40"/>
      <c r="G197" s="40"/>
      <c r="H197" s="40"/>
      <c r="I197" s="40"/>
      <c r="K197" s="167"/>
      <c r="L197" s="161"/>
      <c r="M197" s="161"/>
      <c r="N197" s="161"/>
      <c r="O197" s="167"/>
      <c r="P197" s="17"/>
      <c r="Q197" s="16"/>
      <c r="R197" s="16"/>
      <c r="S197" s="16"/>
      <c r="U197" s="18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</row>
    <row r="198" spans="2:51" ht="21.95" customHeight="1" x14ac:dyDescent="0.25">
      <c r="C198" s="153" t="s">
        <v>110</v>
      </c>
      <c r="D198" s="5"/>
      <c r="E198" s="40"/>
      <c r="F198" s="40"/>
      <c r="G198" s="40"/>
      <c r="H198" s="40"/>
      <c r="I198" s="40"/>
      <c r="K198" s="167"/>
      <c r="L198" s="161"/>
      <c r="M198" s="161"/>
      <c r="N198" s="161"/>
      <c r="O198" s="167"/>
      <c r="P198" s="17"/>
      <c r="Q198" s="16"/>
      <c r="R198" s="16"/>
      <c r="S198" s="16"/>
      <c r="U198" s="18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</row>
    <row r="199" spans="2:51" ht="21.95" customHeight="1" x14ac:dyDescent="0.25">
      <c r="B199" s="150"/>
      <c r="C199" s="173"/>
      <c r="D199" s="173"/>
      <c r="E199" s="173"/>
      <c r="F199" s="173"/>
      <c r="G199" s="173"/>
      <c r="H199" s="173"/>
      <c r="I199" s="40"/>
      <c r="K199" s="167"/>
      <c r="L199" s="12" t="str">
        <f>IF(C199="","",IF(SUM(H190:I190)=0,"",IF(V199='H-Salden'!V199,1,0)))</f>
        <v/>
      </c>
      <c r="M199" s="9" t="str">
        <f>IF(N199="","","/")</f>
        <v>/</v>
      </c>
      <c r="N199" s="10">
        <f>IF(SUM('H-Salden'!H190:I190)=0,"",1)</f>
        <v>1</v>
      </c>
      <c r="O199" s="167"/>
      <c r="P199" s="17"/>
      <c r="Q199" s="16"/>
      <c r="R199" s="16"/>
      <c r="S199" s="16"/>
      <c r="U199" s="18"/>
      <c r="V199" s="13">
        <f>C199</f>
        <v>0</v>
      </c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</row>
    <row r="200" spans="2:51" s="161" customFormat="1" ht="14.1" customHeight="1" x14ac:dyDescent="0.25">
      <c r="C200" s="8"/>
      <c r="D200" s="5"/>
      <c r="E200" s="40"/>
      <c r="F200" s="40"/>
      <c r="G200" s="40"/>
      <c r="H200" s="40"/>
      <c r="I200" s="40"/>
      <c r="J200"/>
      <c r="K200" s="167"/>
      <c r="O200" s="167"/>
      <c r="P200" s="17"/>
      <c r="Q200" s="16"/>
      <c r="R200" s="16"/>
      <c r="S200" s="16"/>
      <c r="U200" s="18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</row>
    <row r="201" spans="2:51" s="161" customFormat="1" ht="21.95" customHeight="1" x14ac:dyDescent="0.25">
      <c r="C201" s="153" t="s">
        <v>138</v>
      </c>
      <c r="D201" s="40"/>
      <c r="E201" s="40"/>
      <c r="F201" s="40"/>
      <c r="G201" s="40"/>
      <c r="H201" s="40"/>
      <c r="I201" s="40"/>
      <c r="J201"/>
      <c r="K201" s="167"/>
      <c r="O201" s="167"/>
      <c r="P201" s="17"/>
      <c r="Q201" s="16"/>
      <c r="R201" s="16"/>
      <c r="S201" s="16"/>
      <c r="U201" s="18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</row>
    <row r="202" spans="2:51" s="161" customFormat="1" ht="21.95" customHeight="1" x14ac:dyDescent="0.25">
      <c r="B202" s="150"/>
      <c r="C202" s="173"/>
      <c r="D202" s="173"/>
      <c r="E202" s="173"/>
      <c r="F202" s="160" t="s">
        <v>1</v>
      </c>
      <c r="G202" s="173"/>
      <c r="H202" s="173"/>
      <c r="I202" s="173"/>
      <c r="J202"/>
      <c r="K202" s="167"/>
      <c r="L202" s="12" t="str">
        <f>IF(AND(C202="",G202=""),"",IF(SUM(H190:I190)=0,"",SUM(IF(V202="",0,IF(V202='H-Salden'!V202,1,0)),IF(W202="",0,IF(W202='H-Salden'!W202,1,0)),IF(X202="",0,IF(X202='H-Salden'!X202,1,0)),IF(Y202="",0,IF(Y202='H-Salden'!Y202,1,0)))))</f>
        <v/>
      </c>
      <c r="M202" s="9" t="str">
        <f>IF(N202="","","/")</f>
        <v>/</v>
      </c>
      <c r="N202" s="10">
        <f>IF(SUM('H-Salden'!H190:I190)=0,"",2)</f>
        <v>2</v>
      </c>
      <c r="O202" s="167"/>
      <c r="P202" s="17"/>
      <c r="Q202" s="16"/>
      <c r="R202" s="16"/>
      <c r="S202" s="16"/>
      <c r="U202" s="18"/>
      <c r="V202" s="13">
        <f>C202</f>
        <v>0</v>
      </c>
      <c r="W202" s="13">
        <f>G202</f>
        <v>0</v>
      </c>
      <c r="X202" s="14"/>
      <c r="Y202" s="14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</row>
    <row r="203" spans="2:51" ht="21.95" customHeight="1" x14ac:dyDescent="0.25">
      <c r="C203" s="40"/>
      <c r="D203" s="40"/>
      <c r="E203" s="40"/>
      <c r="F203" s="40"/>
      <c r="G203" s="40"/>
      <c r="H203" s="40"/>
      <c r="I203" s="40"/>
      <c r="K203" s="167"/>
      <c r="O203" s="167"/>
      <c r="P203" s="17"/>
      <c r="Q203" s="16"/>
      <c r="R203" s="16"/>
      <c r="S203" s="16"/>
      <c r="U203" s="18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</row>
    <row r="204" spans="2:51" ht="21.95" customHeight="1" x14ac:dyDescent="0.25">
      <c r="C204" s="152" t="s">
        <v>123</v>
      </c>
      <c r="D204" s="40"/>
      <c r="E204" s="40"/>
      <c r="F204" s="40"/>
      <c r="G204" s="40"/>
      <c r="H204" s="40"/>
      <c r="I204" s="40"/>
      <c r="K204" s="167"/>
      <c r="O204" s="167"/>
      <c r="P204" s="17"/>
      <c r="Q204" s="16"/>
      <c r="R204" s="16"/>
      <c r="S204" s="16"/>
      <c r="U204" s="18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</row>
    <row r="205" spans="2:51" ht="21.95" customHeight="1" x14ac:dyDescent="0.25">
      <c r="C205" s="39"/>
      <c r="D205" s="38"/>
      <c r="E205" s="178" t="s">
        <v>54</v>
      </c>
      <c r="F205" s="178"/>
      <c r="G205" s="178"/>
      <c r="H205" s="37" t="s">
        <v>20</v>
      </c>
      <c r="I205" s="36" t="s">
        <v>53</v>
      </c>
      <c r="K205" s="167"/>
      <c r="O205" s="167"/>
      <c r="P205" s="17"/>
      <c r="Q205" s="16"/>
      <c r="R205" s="16"/>
      <c r="S205" s="16"/>
      <c r="U205" s="18"/>
      <c r="V205" s="26" t="s">
        <v>9</v>
      </c>
      <c r="W205" s="26" t="str">
        <f t="shared" ref="W205:AF211" si="31">IF($V205="","",ROUND($V205*W$6,0))</f>
        <v/>
      </c>
      <c r="X205" s="26" t="str">
        <f t="shared" si="31"/>
        <v/>
      </c>
      <c r="Y205" s="26" t="str">
        <f t="shared" si="31"/>
        <v/>
      </c>
      <c r="Z205" s="26" t="str">
        <f t="shared" si="31"/>
        <v/>
      </c>
      <c r="AA205" s="26" t="str">
        <f t="shared" si="31"/>
        <v/>
      </c>
      <c r="AB205" s="26" t="str">
        <f t="shared" si="31"/>
        <v/>
      </c>
      <c r="AC205" s="26" t="str">
        <f t="shared" si="31"/>
        <v/>
      </c>
      <c r="AD205" s="26" t="str">
        <f t="shared" si="31"/>
        <v/>
      </c>
      <c r="AE205" s="26" t="str">
        <f t="shared" si="31"/>
        <v/>
      </c>
      <c r="AF205" s="26" t="str">
        <f t="shared" si="31"/>
        <v/>
      </c>
      <c r="AG205" s="26" t="str">
        <f t="shared" ref="AG205:AP211" si="32">IF($V205="","",ROUND($V205*AG$6,0))</f>
        <v/>
      </c>
      <c r="AH205" s="26" t="str">
        <f t="shared" si="32"/>
        <v/>
      </c>
      <c r="AI205" s="26" t="str">
        <f t="shared" si="32"/>
        <v/>
      </c>
      <c r="AJ205" s="26" t="str">
        <f t="shared" si="32"/>
        <v/>
      </c>
      <c r="AK205" s="26" t="str">
        <f t="shared" si="32"/>
        <v/>
      </c>
      <c r="AL205" s="26" t="str">
        <f t="shared" si="32"/>
        <v/>
      </c>
      <c r="AM205" s="26" t="str">
        <f t="shared" si="32"/>
        <v/>
      </c>
      <c r="AN205" s="26" t="str">
        <f t="shared" si="32"/>
        <v/>
      </c>
      <c r="AO205" s="26" t="str">
        <f t="shared" si="32"/>
        <v/>
      </c>
      <c r="AP205" s="26" t="str">
        <f t="shared" si="32"/>
        <v/>
      </c>
      <c r="AQ205" s="26" t="str">
        <f t="shared" ref="AQ205:AY211" si="33">IF($V205="","",ROUND($V205*AQ$6,0))</f>
        <v/>
      </c>
      <c r="AR205" s="26" t="str">
        <f t="shared" si="33"/>
        <v/>
      </c>
      <c r="AS205" s="26" t="str">
        <f t="shared" si="33"/>
        <v/>
      </c>
      <c r="AT205" s="26" t="str">
        <f t="shared" si="33"/>
        <v/>
      </c>
      <c r="AU205" s="26" t="str">
        <f t="shared" si="33"/>
        <v/>
      </c>
      <c r="AV205" s="26" t="str">
        <f t="shared" si="33"/>
        <v/>
      </c>
      <c r="AW205" s="26" t="str">
        <f t="shared" si="33"/>
        <v/>
      </c>
      <c r="AX205" s="26" t="str">
        <f t="shared" si="33"/>
        <v/>
      </c>
      <c r="AY205" s="26" t="str">
        <f t="shared" si="33"/>
        <v/>
      </c>
    </row>
    <row r="206" spans="2:51" ht="21.95" customHeight="1" x14ac:dyDescent="0.25">
      <c r="C206" s="34" t="s">
        <v>18</v>
      </c>
      <c r="D206" s="35" t="s">
        <v>17</v>
      </c>
      <c r="E206" s="230" t="s">
        <v>16</v>
      </c>
      <c r="F206" s="231"/>
      <c r="G206" s="232"/>
      <c r="H206" s="33" t="s">
        <v>15</v>
      </c>
      <c r="I206" s="33" t="s">
        <v>14</v>
      </c>
      <c r="K206" s="167"/>
      <c r="O206" s="167"/>
      <c r="P206" s="17"/>
      <c r="Q206" s="16"/>
      <c r="R206" s="16"/>
      <c r="S206" s="16"/>
      <c r="U206" s="18"/>
      <c r="V206" s="26" t="s">
        <v>9</v>
      </c>
      <c r="W206" s="26" t="str">
        <f t="shared" si="31"/>
        <v/>
      </c>
      <c r="X206" s="26" t="str">
        <f t="shared" si="31"/>
        <v/>
      </c>
      <c r="Y206" s="26" t="str">
        <f t="shared" si="31"/>
        <v/>
      </c>
      <c r="Z206" s="26" t="str">
        <f t="shared" si="31"/>
        <v/>
      </c>
      <c r="AA206" s="26" t="str">
        <f t="shared" si="31"/>
        <v/>
      </c>
      <c r="AB206" s="26" t="str">
        <f t="shared" si="31"/>
        <v/>
      </c>
      <c r="AC206" s="26" t="str">
        <f t="shared" si="31"/>
        <v/>
      </c>
      <c r="AD206" s="26" t="str">
        <f t="shared" si="31"/>
        <v/>
      </c>
      <c r="AE206" s="26" t="str">
        <f t="shared" si="31"/>
        <v/>
      </c>
      <c r="AF206" s="26" t="str">
        <f t="shared" si="31"/>
        <v/>
      </c>
      <c r="AG206" s="26" t="str">
        <f t="shared" si="32"/>
        <v/>
      </c>
      <c r="AH206" s="26" t="str">
        <f t="shared" si="32"/>
        <v/>
      </c>
      <c r="AI206" s="26" t="str">
        <f t="shared" si="32"/>
        <v/>
      </c>
      <c r="AJ206" s="26" t="str">
        <f t="shared" si="32"/>
        <v/>
      </c>
      <c r="AK206" s="26" t="str">
        <f t="shared" si="32"/>
        <v/>
      </c>
      <c r="AL206" s="26" t="str">
        <f t="shared" si="32"/>
        <v/>
      </c>
      <c r="AM206" s="26" t="str">
        <f t="shared" si="32"/>
        <v/>
      </c>
      <c r="AN206" s="26" t="str">
        <f t="shared" si="32"/>
        <v/>
      </c>
      <c r="AO206" s="26" t="str">
        <f t="shared" si="32"/>
        <v/>
      </c>
      <c r="AP206" s="26" t="str">
        <f t="shared" si="32"/>
        <v/>
      </c>
      <c r="AQ206" s="26" t="str">
        <f t="shared" si="33"/>
        <v/>
      </c>
      <c r="AR206" s="26" t="str">
        <f t="shared" si="33"/>
        <v/>
      </c>
      <c r="AS206" s="26" t="str">
        <f t="shared" si="33"/>
        <v/>
      </c>
      <c r="AT206" s="26" t="str">
        <f t="shared" si="33"/>
        <v/>
      </c>
      <c r="AU206" s="26" t="str">
        <f t="shared" si="33"/>
        <v/>
      </c>
      <c r="AV206" s="26" t="str">
        <f t="shared" si="33"/>
        <v/>
      </c>
      <c r="AW206" s="26" t="str">
        <f t="shared" si="33"/>
        <v/>
      </c>
      <c r="AX206" s="26" t="str">
        <f t="shared" si="33"/>
        <v/>
      </c>
      <c r="AY206" s="26" t="str">
        <f t="shared" si="33"/>
        <v/>
      </c>
    </row>
    <row r="207" spans="2:51" ht="21.95" customHeight="1" x14ac:dyDescent="0.25">
      <c r="C207" s="32" t="s">
        <v>52</v>
      </c>
      <c r="D207" s="31" t="s">
        <v>51</v>
      </c>
      <c r="E207" s="233" t="s">
        <v>50</v>
      </c>
      <c r="F207" s="234"/>
      <c r="G207" s="235"/>
      <c r="H207" s="41">
        <f>IF(OR($O$1="",E207="",TYPE(VLOOKUP(E207,DB,$O$1+1,0))=16),"",VLOOKUP(E207,DB,$O$1+1,0))</f>
        <v>9566</v>
      </c>
      <c r="I207" s="27"/>
      <c r="K207" s="167"/>
      <c r="O207" s="167"/>
      <c r="P207" s="17"/>
      <c r="Q207" s="16"/>
      <c r="R207" s="16"/>
      <c r="S207" s="16"/>
      <c r="U207" s="18" t="str">
        <f>E207</f>
        <v>Wohnhausumbau</v>
      </c>
      <c r="V207" s="26">
        <v>10748.8</v>
      </c>
      <c r="W207" s="26">
        <f t="shared" si="31"/>
        <v>9244</v>
      </c>
      <c r="X207" s="26">
        <f t="shared" si="31"/>
        <v>9889</v>
      </c>
      <c r="Y207" s="26">
        <f t="shared" si="31"/>
        <v>9566</v>
      </c>
      <c r="Z207" s="26">
        <f t="shared" si="31"/>
        <v>10964</v>
      </c>
      <c r="AA207" s="26">
        <f t="shared" si="31"/>
        <v>11716</v>
      </c>
      <c r="AB207" s="26">
        <f t="shared" si="31"/>
        <v>12469</v>
      </c>
      <c r="AC207" s="26">
        <f t="shared" si="31"/>
        <v>11286</v>
      </c>
      <c r="AD207" s="26">
        <f t="shared" si="31"/>
        <v>10104</v>
      </c>
      <c r="AE207" s="26">
        <f t="shared" si="31"/>
        <v>10211</v>
      </c>
      <c r="AF207" s="26">
        <f t="shared" si="31"/>
        <v>8169</v>
      </c>
      <c r="AG207" s="26">
        <f t="shared" si="32"/>
        <v>11071</v>
      </c>
      <c r="AH207" s="26">
        <f t="shared" si="32"/>
        <v>12039</v>
      </c>
      <c r="AI207" s="26">
        <f t="shared" si="32"/>
        <v>13006</v>
      </c>
      <c r="AJ207" s="26">
        <f t="shared" si="32"/>
        <v>11609</v>
      </c>
      <c r="AK207" s="26">
        <f t="shared" si="32"/>
        <v>9996</v>
      </c>
      <c r="AL207" s="26">
        <f t="shared" si="32"/>
        <v>8922</v>
      </c>
      <c r="AM207" s="26">
        <f t="shared" si="32"/>
        <v>9781</v>
      </c>
      <c r="AN207" s="26">
        <f t="shared" si="32"/>
        <v>11179</v>
      </c>
      <c r="AO207" s="26">
        <f t="shared" si="32"/>
        <v>11931</v>
      </c>
      <c r="AP207" s="26">
        <f t="shared" si="32"/>
        <v>8384</v>
      </c>
      <c r="AQ207" s="26">
        <f t="shared" si="33"/>
        <v>11716</v>
      </c>
      <c r="AR207" s="26">
        <f t="shared" si="33"/>
        <v>9244</v>
      </c>
      <c r="AS207" s="26">
        <f t="shared" si="33"/>
        <v>9029</v>
      </c>
      <c r="AT207" s="26">
        <f t="shared" si="33"/>
        <v>12146</v>
      </c>
      <c r="AU207" s="26">
        <f t="shared" si="33"/>
        <v>9566</v>
      </c>
      <c r="AV207" s="26">
        <f t="shared" si="33"/>
        <v>12039</v>
      </c>
      <c r="AW207" s="26">
        <f t="shared" si="33"/>
        <v>12576</v>
      </c>
      <c r="AX207" s="26">
        <f t="shared" si="33"/>
        <v>10104</v>
      </c>
      <c r="AY207" s="26">
        <f t="shared" si="33"/>
        <v>12361</v>
      </c>
    </row>
    <row r="208" spans="2:51" ht="21.95" customHeight="1" x14ac:dyDescent="0.25">
      <c r="C208" s="30" t="s">
        <v>49</v>
      </c>
      <c r="D208" s="29" t="s">
        <v>48</v>
      </c>
      <c r="E208" s="179" t="s">
        <v>47</v>
      </c>
      <c r="F208" s="180"/>
      <c r="G208" s="181"/>
      <c r="H208" s="28">
        <f>IF(OR($O$1="",E208="",TYPE(VLOOKUP(E208,DB,$O$1+1,0))=16),"",VLOOKUP(E208,DB,$O$1+1,0))</f>
        <v>1318</v>
      </c>
      <c r="I208" s="27"/>
      <c r="K208" s="167"/>
      <c r="O208" s="167"/>
      <c r="P208" s="17"/>
      <c r="Q208" s="16"/>
      <c r="R208" s="16"/>
      <c r="S208" s="16"/>
      <c r="U208" s="18" t="str">
        <f>E208</f>
        <v>Eigenverbrauch Schafmilchprodukte</v>
      </c>
      <c r="V208" s="26">
        <v>1481</v>
      </c>
      <c r="W208" s="26">
        <f t="shared" si="31"/>
        <v>1274</v>
      </c>
      <c r="X208" s="26">
        <f t="shared" si="31"/>
        <v>1363</v>
      </c>
      <c r="Y208" s="26">
        <f t="shared" si="31"/>
        <v>1318</v>
      </c>
      <c r="Z208" s="26">
        <f t="shared" si="31"/>
        <v>1511</v>
      </c>
      <c r="AA208" s="26">
        <f t="shared" si="31"/>
        <v>1614</v>
      </c>
      <c r="AB208" s="26">
        <f t="shared" si="31"/>
        <v>1718</v>
      </c>
      <c r="AC208" s="26">
        <f t="shared" si="31"/>
        <v>1555</v>
      </c>
      <c r="AD208" s="26">
        <f t="shared" si="31"/>
        <v>1392</v>
      </c>
      <c r="AE208" s="26">
        <f t="shared" si="31"/>
        <v>1407</v>
      </c>
      <c r="AF208" s="26">
        <f t="shared" si="31"/>
        <v>1126</v>
      </c>
      <c r="AG208" s="26">
        <f t="shared" si="32"/>
        <v>1525</v>
      </c>
      <c r="AH208" s="26">
        <f t="shared" si="32"/>
        <v>1659</v>
      </c>
      <c r="AI208" s="26">
        <f t="shared" si="32"/>
        <v>1792</v>
      </c>
      <c r="AJ208" s="26">
        <f t="shared" si="32"/>
        <v>1599</v>
      </c>
      <c r="AK208" s="26">
        <f t="shared" si="32"/>
        <v>1377</v>
      </c>
      <c r="AL208" s="26">
        <f t="shared" si="32"/>
        <v>1229</v>
      </c>
      <c r="AM208" s="26">
        <f t="shared" si="32"/>
        <v>1348</v>
      </c>
      <c r="AN208" s="26">
        <f t="shared" si="32"/>
        <v>1540</v>
      </c>
      <c r="AO208" s="26">
        <f t="shared" si="32"/>
        <v>1644</v>
      </c>
      <c r="AP208" s="26">
        <f t="shared" si="32"/>
        <v>1155</v>
      </c>
      <c r="AQ208" s="26">
        <f t="shared" si="33"/>
        <v>1614</v>
      </c>
      <c r="AR208" s="26">
        <f t="shared" si="33"/>
        <v>1274</v>
      </c>
      <c r="AS208" s="26">
        <f t="shared" si="33"/>
        <v>1244</v>
      </c>
      <c r="AT208" s="26">
        <f t="shared" si="33"/>
        <v>1674</v>
      </c>
      <c r="AU208" s="26">
        <f t="shared" si="33"/>
        <v>1318</v>
      </c>
      <c r="AV208" s="26">
        <f t="shared" si="33"/>
        <v>1659</v>
      </c>
      <c r="AW208" s="26">
        <f t="shared" si="33"/>
        <v>1733</v>
      </c>
      <c r="AX208" s="26">
        <f t="shared" si="33"/>
        <v>1392</v>
      </c>
      <c r="AY208" s="26">
        <f t="shared" si="33"/>
        <v>1703</v>
      </c>
    </row>
    <row r="209" spans="2:51" ht="21.95" customHeight="1" x14ac:dyDescent="0.25">
      <c r="C209" s="25" t="s">
        <v>8</v>
      </c>
      <c r="D209" s="24" t="s">
        <v>7</v>
      </c>
      <c r="E209" s="174" t="s">
        <v>6</v>
      </c>
      <c r="F209" s="175"/>
      <c r="G209" s="176"/>
      <c r="H209" s="170"/>
      <c r="I209" s="170"/>
      <c r="K209" s="167"/>
      <c r="L209" s="12" t="str">
        <f>IF(SUM(H209:I209)=0,"",IF(SUM(H209:I209)=SUM('H-Salden'!H209:I209),1,0))</f>
        <v/>
      </c>
      <c r="M209" s="9" t="str">
        <f>IF(N209="","","/")</f>
        <v>/</v>
      </c>
      <c r="N209" s="10">
        <f>IF(SUM('H-Salden'!H209:I209)=0,"",1)</f>
        <v>1</v>
      </c>
      <c r="O209" s="167"/>
      <c r="P209" s="17"/>
      <c r="Q209" s="16"/>
      <c r="R209" s="16"/>
      <c r="S209" s="16"/>
      <c r="U209" s="18"/>
      <c r="V209" s="26" t="s">
        <v>9</v>
      </c>
      <c r="W209" s="26" t="str">
        <f t="shared" si="31"/>
        <v/>
      </c>
      <c r="X209" s="26" t="str">
        <f t="shared" si="31"/>
        <v/>
      </c>
      <c r="Y209" s="26" t="str">
        <f t="shared" si="31"/>
        <v/>
      </c>
      <c r="Z209" s="26" t="str">
        <f t="shared" si="31"/>
        <v/>
      </c>
      <c r="AA209" s="26" t="str">
        <f t="shared" si="31"/>
        <v/>
      </c>
      <c r="AB209" s="26" t="str">
        <f t="shared" si="31"/>
        <v/>
      </c>
      <c r="AC209" s="26" t="str">
        <f t="shared" si="31"/>
        <v/>
      </c>
      <c r="AD209" s="26" t="str">
        <f t="shared" si="31"/>
        <v/>
      </c>
      <c r="AE209" s="26" t="str">
        <f t="shared" si="31"/>
        <v/>
      </c>
      <c r="AF209" s="26" t="str">
        <f t="shared" si="31"/>
        <v/>
      </c>
      <c r="AG209" s="26" t="str">
        <f t="shared" si="32"/>
        <v/>
      </c>
      <c r="AH209" s="26" t="str">
        <f t="shared" si="32"/>
        <v/>
      </c>
      <c r="AI209" s="26" t="str">
        <f t="shared" si="32"/>
        <v/>
      </c>
      <c r="AJ209" s="26" t="str">
        <f t="shared" si="32"/>
        <v/>
      </c>
      <c r="AK209" s="26" t="str">
        <f t="shared" si="32"/>
        <v/>
      </c>
      <c r="AL209" s="26" t="str">
        <f t="shared" si="32"/>
        <v/>
      </c>
      <c r="AM209" s="26" t="str">
        <f t="shared" si="32"/>
        <v/>
      </c>
      <c r="AN209" s="26" t="str">
        <f t="shared" si="32"/>
        <v/>
      </c>
      <c r="AO209" s="26" t="str">
        <f t="shared" si="32"/>
        <v/>
      </c>
      <c r="AP209" s="26" t="str">
        <f t="shared" si="32"/>
        <v/>
      </c>
      <c r="AQ209" s="26" t="str">
        <f t="shared" si="33"/>
        <v/>
      </c>
      <c r="AR209" s="26" t="str">
        <f t="shared" si="33"/>
        <v/>
      </c>
      <c r="AS209" s="26" t="str">
        <f t="shared" si="33"/>
        <v/>
      </c>
      <c r="AT209" s="26" t="str">
        <f t="shared" si="33"/>
        <v/>
      </c>
      <c r="AU209" s="26" t="str">
        <f t="shared" si="33"/>
        <v/>
      </c>
      <c r="AV209" s="26" t="str">
        <f t="shared" si="33"/>
        <v/>
      </c>
      <c r="AW209" s="26" t="str">
        <f t="shared" si="33"/>
        <v/>
      </c>
      <c r="AX209" s="26" t="str">
        <f t="shared" si="33"/>
        <v/>
      </c>
      <c r="AY209" s="26" t="str">
        <f t="shared" si="33"/>
        <v/>
      </c>
    </row>
    <row r="210" spans="2:51" ht="21.95" customHeight="1" thickBot="1" x14ac:dyDescent="0.3">
      <c r="C210" s="23"/>
      <c r="D210" s="22"/>
      <c r="E210" s="182" t="s">
        <v>5</v>
      </c>
      <c r="F210" s="183"/>
      <c r="G210" s="184"/>
      <c r="H210" s="171"/>
      <c r="I210" s="171"/>
      <c r="K210" s="167"/>
      <c r="L210" s="12" t="str">
        <f>IF(AND(H210="",I210=""),"",SUM(IF(H210='H-Salden'!H210,1,0),IF(I210='H-Salden'!I210,1,0)))</f>
        <v/>
      </c>
      <c r="M210" s="9" t="str">
        <f>IF(N210="","","/")</f>
        <v>/</v>
      </c>
      <c r="N210" s="10">
        <v>2</v>
      </c>
      <c r="O210" s="167"/>
      <c r="P210" s="17"/>
      <c r="Q210" s="16"/>
      <c r="R210" s="16"/>
      <c r="S210" s="16"/>
      <c r="U210" s="18"/>
      <c r="V210" s="26" t="s">
        <v>9</v>
      </c>
      <c r="W210" s="26" t="str">
        <f t="shared" si="31"/>
        <v/>
      </c>
      <c r="X210" s="26" t="str">
        <f t="shared" si="31"/>
        <v/>
      </c>
      <c r="Y210" s="26" t="str">
        <f t="shared" si="31"/>
        <v/>
      </c>
      <c r="Z210" s="26" t="str">
        <f t="shared" si="31"/>
        <v/>
      </c>
      <c r="AA210" s="26" t="str">
        <f t="shared" si="31"/>
        <v/>
      </c>
      <c r="AB210" s="26" t="str">
        <f t="shared" si="31"/>
        <v/>
      </c>
      <c r="AC210" s="26" t="str">
        <f t="shared" si="31"/>
        <v/>
      </c>
      <c r="AD210" s="26" t="str">
        <f t="shared" si="31"/>
        <v/>
      </c>
      <c r="AE210" s="26" t="str">
        <f t="shared" si="31"/>
        <v/>
      </c>
      <c r="AF210" s="26" t="str">
        <f t="shared" si="31"/>
        <v/>
      </c>
      <c r="AG210" s="26" t="str">
        <f t="shared" si="32"/>
        <v/>
      </c>
      <c r="AH210" s="26" t="str">
        <f t="shared" si="32"/>
        <v/>
      </c>
      <c r="AI210" s="26" t="str">
        <f t="shared" si="32"/>
        <v/>
      </c>
      <c r="AJ210" s="26" t="str">
        <f t="shared" si="32"/>
        <v/>
      </c>
      <c r="AK210" s="26" t="str">
        <f t="shared" si="32"/>
        <v/>
      </c>
      <c r="AL210" s="26" t="str">
        <f t="shared" si="32"/>
        <v/>
      </c>
      <c r="AM210" s="26" t="str">
        <f t="shared" si="32"/>
        <v/>
      </c>
      <c r="AN210" s="26" t="str">
        <f t="shared" si="32"/>
        <v/>
      </c>
      <c r="AO210" s="26" t="str">
        <f t="shared" si="32"/>
        <v/>
      </c>
      <c r="AP210" s="26" t="str">
        <f t="shared" si="32"/>
        <v/>
      </c>
      <c r="AQ210" s="26" t="str">
        <f t="shared" si="33"/>
        <v/>
      </c>
      <c r="AR210" s="26" t="str">
        <f t="shared" si="33"/>
        <v/>
      </c>
      <c r="AS210" s="26" t="str">
        <f t="shared" si="33"/>
        <v/>
      </c>
      <c r="AT210" s="26" t="str">
        <f t="shared" si="33"/>
        <v/>
      </c>
      <c r="AU210" s="26" t="str">
        <f t="shared" si="33"/>
        <v/>
      </c>
      <c r="AV210" s="26" t="str">
        <f t="shared" si="33"/>
        <v/>
      </c>
      <c r="AW210" s="26" t="str">
        <f t="shared" si="33"/>
        <v/>
      </c>
      <c r="AX210" s="26" t="str">
        <f t="shared" si="33"/>
        <v/>
      </c>
      <c r="AY210" s="26" t="str">
        <f t="shared" si="33"/>
        <v/>
      </c>
    </row>
    <row r="211" spans="2:51" ht="14.1" customHeight="1" thickTop="1" x14ac:dyDescent="0.25">
      <c r="C211" s="45"/>
      <c r="D211" s="44"/>
      <c r="E211" s="43"/>
      <c r="F211" s="43"/>
      <c r="G211" s="43"/>
      <c r="H211" s="42"/>
      <c r="I211" s="42"/>
      <c r="K211" s="167"/>
      <c r="L211" s="161"/>
      <c r="M211" s="161"/>
      <c r="N211" s="161"/>
      <c r="O211" s="167"/>
      <c r="P211" s="17"/>
      <c r="Q211" s="16"/>
      <c r="R211" s="16"/>
      <c r="S211" s="16"/>
      <c r="U211" s="18"/>
      <c r="V211" s="26" t="s">
        <v>9</v>
      </c>
      <c r="W211" s="26" t="str">
        <f t="shared" si="31"/>
        <v/>
      </c>
      <c r="X211" s="26" t="str">
        <f t="shared" si="31"/>
        <v/>
      </c>
      <c r="Y211" s="26" t="str">
        <f t="shared" si="31"/>
        <v/>
      </c>
      <c r="Z211" s="26" t="str">
        <f t="shared" si="31"/>
        <v/>
      </c>
      <c r="AA211" s="26" t="str">
        <f t="shared" si="31"/>
        <v/>
      </c>
      <c r="AB211" s="26" t="str">
        <f t="shared" si="31"/>
        <v/>
      </c>
      <c r="AC211" s="26" t="str">
        <f t="shared" si="31"/>
        <v/>
      </c>
      <c r="AD211" s="26" t="str">
        <f t="shared" si="31"/>
        <v/>
      </c>
      <c r="AE211" s="26" t="str">
        <f t="shared" si="31"/>
        <v/>
      </c>
      <c r="AF211" s="26" t="str">
        <f t="shared" si="31"/>
        <v/>
      </c>
      <c r="AG211" s="26" t="str">
        <f t="shared" si="32"/>
        <v/>
      </c>
      <c r="AH211" s="26" t="str">
        <f t="shared" si="32"/>
        <v/>
      </c>
      <c r="AI211" s="26" t="str">
        <f t="shared" si="32"/>
        <v/>
      </c>
      <c r="AJ211" s="26" t="str">
        <f t="shared" si="32"/>
        <v/>
      </c>
      <c r="AK211" s="26" t="str">
        <f t="shared" si="32"/>
        <v/>
      </c>
      <c r="AL211" s="26" t="str">
        <f t="shared" si="32"/>
        <v/>
      </c>
      <c r="AM211" s="26" t="str">
        <f t="shared" si="32"/>
        <v/>
      </c>
      <c r="AN211" s="26" t="str">
        <f t="shared" si="32"/>
        <v/>
      </c>
      <c r="AO211" s="26" t="str">
        <f t="shared" si="32"/>
        <v/>
      </c>
      <c r="AP211" s="26" t="str">
        <f t="shared" si="32"/>
        <v/>
      </c>
      <c r="AQ211" s="26" t="str">
        <f t="shared" si="33"/>
        <v/>
      </c>
      <c r="AR211" s="26" t="str">
        <f t="shared" si="33"/>
        <v/>
      </c>
      <c r="AS211" s="26" t="str">
        <f t="shared" si="33"/>
        <v/>
      </c>
      <c r="AT211" s="26" t="str">
        <f t="shared" si="33"/>
        <v/>
      </c>
      <c r="AU211" s="26" t="str">
        <f t="shared" si="33"/>
        <v/>
      </c>
      <c r="AV211" s="26" t="str">
        <f t="shared" si="33"/>
        <v/>
      </c>
      <c r="AW211" s="26" t="str">
        <f t="shared" si="33"/>
        <v/>
      </c>
      <c r="AX211" s="26" t="str">
        <f t="shared" si="33"/>
        <v/>
      </c>
      <c r="AY211" s="26" t="str">
        <f t="shared" si="33"/>
        <v/>
      </c>
    </row>
    <row r="212" spans="2:51" ht="21.95" customHeight="1" x14ac:dyDescent="0.25">
      <c r="C212" s="153" t="s">
        <v>109</v>
      </c>
      <c r="D212" s="5"/>
      <c r="E212" s="40"/>
      <c r="F212" s="40"/>
      <c r="G212" s="40"/>
      <c r="H212" s="40"/>
      <c r="I212" s="40"/>
      <c r="K212" s="167"/>
      <c r="L212" s="161"/>
      <c r="M212" s="161"/>
      <c r="N212" s="161"/>
      <c r="O212" s="167"/>
      <c r="P212" s="17"/>
      <c r="Q212" s="16"/>
      <c r="R212" s="16"/>
      <c r="S212" s="16"/>
      <c r="U212" s="18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</row>
    <row r="213" spans="2:51" ht="21.95" customHeight="1" x14ac:dyDescent="0.25">
      <c r="C213" s="11"/>
      <c r="D213" s="7" t="s">
        <v>3</v>
      </c>
      <c r="E213" s="40"/>
      <c r="F213" s="40"/>
      <c r="G213" s="40"/>
      <c r="H213" s="40"/>
      <c r="I213" s="40"/>
      <c r="K213" s="167"/>
      <c r="L213" s="12" t="str">
        <f>IF(AND(C213="",C215=""),"",IF(AND(C213&lt;&gt;"",C215&lt;&gt;""),0,IF(SUM(H209:I209)=0,"",SUM(IF(V213="",0,IF(V213='H-Salden'!V213,0.5,0)),IF(W213="",0,IF(W213='H-Salden'!W213,0.5,0)),IF(X213="",0,IF(X213='H-Salden'!X213,0.5,0)),IF(Y213="",0,IF(Y213='H-Salden'!Y213,0.5,0))))))</f>
        <v/>
      </c>
      <c r="M213" s="9" t="str">
        <f>IF(N213="","","/")</f>
        <v>/</v>
      </c>
      <c r="N213" s="10">
        <f>IF(SUM('H-Salden'!H209:I209)=0,"",1)</f>
        <v>1</v>
      </c>
      <c r="O213" s="167"/>
      <c r="P213" s="17"/>
      <c r="Q213" s="16"/>
      <c r="R213" s="16"/>
      <c r="S213" s="16"/>
      <c r="U213" s="18"/>
      <c r="V213" s="13">
        <f>C213</f>
        <v>0</v>
      </c>
      <c r="W213" s="13">
        <f>C215</f>
        <v>0</v>
      </c>
      <c r="X213" s="14"/>
      <c r="Y213" s="14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</row>
    <row r="214" spans="2:51" ht="8.1" customHeight="1" x14ac:dyDescent="0.25">
      <c r="C214" s="6"/>
      <c r="D214" s="7"/>
      <c r="E214" s="40"/>
      <c r="F214" s="40"/>
      <c r="G214" s="40"/>
      <c r="H214" s="40"/>
      <c r="I214" s="40"/>
      <c r="K214" s="167"/>
      <c r="L214" s="161"/>
      <c r="M214" s="161"/>
      <c r="N214" s="161"/>
      <c r="O214" s="167"/>
      <c r="P214" s="17"/>
      <c r="Q214" s="16"/>
      <c r="R214" s="16"/>
      <c r="S214" s="16"/>
      <c r="U214" s="18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</row>
    <row r="215" spans="2:51" ht="21.95" customHeight="1" x14ac:dyDescent="0.25">
      <c r="C215" s="11"/>
      <c r="D215" s="7" t="s">
        <v>4</v>
      </c>
      <c r="E215" s="40"/>
      <c r="F215" s="40"/>
      <c r="G215" s="40"/>
      <c r="H215" s="40"/>
      <c r="I215" s="40"/>
      <c r="K215" s="167"/>
      <c r="L215" s="161"/>
      <c r="M215" s="161"/>
      <c r="N215" s="161"/>
      <c r="O215" s="167"/>
      <c r="P215" s="17"/>
      <c r="Q215" s="16"/>
      <c r="R215" s="16"/>
      <c r="S215" s="16"/>
      <c r="U215" s="18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</row>
    <row r="216" spans="2:51" ht="14.1" customHeight="1" x14ac:dyDescent="0.25">
      <c r="C216" s="8"/>
      <c r="D216" s="5"/>
      <c r="E216" s="40"/>
      <c r="F216" s="40"/>
      <c r="G216" s="40"/>
      <c r="H216" s="40"/>
      <c r="I216" s="40"/>
      <c r="K216" s="167"/>
      <c r="L216" s="161"/>
      <c r="M216" s="161"/>
      <c r="N216" s="161"/>
      <c r="O216" s="167"/>
      <c r="P216" s="17"/>
      <c r="Q216" s="16"/>
      <c r="R216" s="16"/>
      <c r="S216" s="16"/>
      <c r="U216" s="18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</row>
    <row r="217" spans="2:51" ht="21.95" customHeight="1" x14ac:dyDescent="0.25">
      <c r="C217" s="153" t="s">
        <v>110</v>
      </c>
      <c r="D217" s="5"/>
      <c r="E217" s="40"/>
      <c r="F217" s="40"/>
      <c r="G217" s="40"/>
      <c r="H217" s="40"/>
      <c r="I217" s="40"/>
      <c r="K217" s="167"/>
      <c r="L217" s="161"/>
      <c r="M217" s="161"/>
      <c r="N217" s="161"/>
      <c r="O217" s="167"/>
      <c r="P217" s="17"/>
      <c r="Q217" s="16"/>
      <c r="R217" s="16"/>
      <c r="S217" s="16"/>
      <c r="U217" s="18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</row>
    <row r="218" spans="2:51" ht="21.95" customHeight="1" x14ac:dyDescent="0.25">
      <c r="B218" s="150"/>
      <c r="C218" s="173"/>
      <c r="D218" s="173"/>
      <c r="E218" s="173"/>
      <c r="F218" s="173"/>
      <c r="G218" s="173"/>
      <c r="H218" s="173"/>
      <c r="I218" s="40"/>
      <c r="K218" s="167"/>
      <c r="L218" s="12" t="str">
        <f>IF(C218="","",IF(SUM(H209:I209)=0,"",IF(V218='H-Salden'!V218,1,0)))</f>
        <v/>
      </c>
      <c r="M218" s="9" t="str">
        <f>IF(N218="","","/")</f>
        <v>/</v>
      </c>
      <c r="N218" s="10">
        <f>IF(SUM('H-Salden'!H209:I209)=0,"",1)</f>
        <v>1</v>
      </c>
      <c r="O218" s="167"/>
      <c r="P218" s="17"/>
      <c r="Q218" s="16"/>
      <c r="R218" s="16"/>
      <c r="S218" s="16"/>
      <c r="U218" s="18"/>
      <c r="V218" s="13">
        <f>C218</f>
        <v>0</v>
      </c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</row>
    <row r="219" spans="2:51" s="161" customFormat="1" ht="14.1" customHeight="1" x14ac:dyDescent="0.25">
      <c r="C219" s="8"/>
      <c r="D219" s="5"/>
      <c r="E219" s="40"/>
      <c r="F219" s="40"/>
      <c r="G219" s="40"/>
      <c r="H219" s="40"/>
      <c r="I219" s="40"/>
      <c r="J219"/>
      <c r="K219" s="167"/>
      <c r="O219" s="167"/>
      <c r="P219" s="17"/>
      <c r="Q219" s="16"/>
      <c r="R219" s="16"/>
      <c r="S219" s="16"/>
      <c r="U219" s="18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</row>
    <row r="220" spans="2:51" s="161" customFormat="1" ht="21.95" customHeight="1" x14ac:dyDescent="0.25">
      <c r="C220" s="153" t="s">
        <v>138</v>
      </c>
      <c r="D220" s="40"/>
      <c r="E220" s="40"/>
      <c r="F220" s="40"/>
      <c r="G220" s="40"/>
      <c r="H220" s="40"/>
      <c r="I220" s="40"/>
      <c r="J220"/>
      <c r="K220" s="167"/>
      <c r="O220" s="167"/>
      <c r="P220" s="17"/>
      <c r="Q220" s="16"/>
      <c r="R220" s="16"/>
      <c r="S220" s="16"/>
      <c r="U220" s="18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</row>
    <row r="221" spans="2:51" s="161" customFormat="1" ht="21.95" customHeight="1" x14ac:dyDescent="0.25">
      <c r="B221" s="150"/>
      <c r="C221" s="173"/>
      <c r="D221" s="173"/>
      <c r="E221" s="173"/>
      <c r="F221" s="160" t="s">
        <v>1</v>
      </c>
      <c r="G221" s="173"/>
      <c r="H221" s="173"/>
      <c r="I221" s="173"/>
      <c r="J221"/>
      <c r="K221" s="167"/>
      <c r="L221" s="12" t="str">
        <f>IF(AND(C221="",G221=""),"",IF(SUM(H209:I209)=0,"",SUM(IF(V221="",0,IF(V221='H-Salden'!V221,1,0)),IF(W221="",0,IF(W221='H-Salden'!W221,1,0)),IF(X221="",0,IF(X221='H-Salden'!X221,1,0)),IF(Y221="",0,IF(Y221='H-Salden'!Y221,1,0)))))</f>
        <v/>
      </c>
      <c r="M221" s="9" t="str">
        <f>IF(N221="","","/")</f>
        <v>/</v>
      </c>
      <c r="N221" s="10">
        <f>IF(SUM('H-Salden'!H209:I209)=0,"",2)</f>
        <v>2</v>
      </c>
      <c r="O221" s="167"/>
      <c r="P221" s="17"/>
      <c r="Q221" s="16"/>
      <c r="R221" s="16"/>
      <c r="S221" s="16"/>
      <c r="U221" s="18"/>
      <c r="V221" s="13">
        <f>C221</f>
        <v>0</v>
      </c>
      <c r="W221" s="13">
        <f>G221</f>
        <v>0</v>
      </c>
      <c r="X221" s="14"/>
      <c r="Y221" s="14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</row>
    <row r="222" spans="2:51" ht="21.95" customHeight="1" x14ac:dyDescent="0.25">
      <c r="C222" s="40"/>
      <c r="D222" s="40"/>
      <c r="E222" s="40"/>
      <c r="F222" s="40"/>
      <c r="G222" s="40"/>
      <c r="H222" s="40"/>
      <c r="I222" s="40"/>
      <c r="K222" s="167"/>
      <c r="O222" s="167"/>
      <c r="P222" s="17"/>
      <c r="Q222" s="16"/>
      <c r="R222" s="16"/>
      <c r="S222" s="16"/>
      <c r="U222" s="18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</row>
    <row r="223" spans="2:51" ht="21.95" customHeight="1" x14ac:dyDescent="0.25">
      <c r="C223" s="152" t="s">
        <v>124</v>
      </c>
      <c r="D223" s="40"/>
      <c r="E223" s="40"/>
      <c r="F223" s="40"/>
      <c r="G223" s="40"/>
      <c r="H223" s="40"/>
      <c r="I223" s="40"/>
      <c r="K223" s="167"/>
      <c r="O223" s="167"/>
      <c r="P223" s="17"/>
      <c r="Q223" s="16"/>
      <c r="R223" s="16"/>
      <c r="S223" s="16"/>
      <c r="U223" s="18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</row>
    <row r="224" spans="2:51" ht="21.95" customHeight="1" x14ac:dyDescent="0.25">
      <c r="C224" s="39"/>
      <c r="D224" s="38"/>
      <c r="E224" s="178" t="s">
        <v>46</v>
      </c>
      <c r="F224" s="178"/>
      <c r="G224" s="178"/>
      <c r="H224" s="37" t="s">
        <v>20</v>
      </c>
      <c r="I224" s="36" t="s">
        <v>45</v>
      </c>
      <c r="K224" s="167"/>
      <c r="O224" s="167"/>
      <c r="P224" s="17"/>
      <c r="Q224" s="16"/>
      <c r="R224" s="16"/>
      <c r="S224" s="16"/>
      <c r="U224" s="18"/>
      <c r="V224" s="26" t="s">
        <v>9</v>
      </c>
      <c r="W224" s="26" t="str">
        <f t="shared" ref="W224:AF238" si="34">IF($V224="","",ROUND($V224*W$6,0))</f>
        <v/>
      </c>
      <c r="X224" s="26" t="str">
        <f t="shared" si="34"/>
        <v/>
      </c>
      <c r="Y224" s="26" t="str">
        <f t="shared" si="34"/>
        <v/>
      </c>
      <c r="Z224" s="26" t="str">
        <f t="shared" si="34"/>
        <v/>
      </c>
      <c r="AA224" s="26" t="str">
        <f t="shared" si="34"/>
        <v/>
      </c>
      <c r="AB224" s="26" t="str">
        <f t="shared" si="34"/>
        <v/>
      </c>
      <c r="AC224" s="26" t="str">
        <f t="shared" si="34"/>
        <v/>
      </c>
      <c r="AD224" s="26" t="str">
        <f t="shared" si="34"/>
        <v/>
      </c>
      <c r="AE224" s="26" t="str">
        <f t="shared" si="34"/>
        <v/>
      </c>
      <c r="AF224" s="26" t="str">
        <f t="shared" si="34"/>
        <v/>
      </c>
      <c r="AG224" s="26" t="str">
        <f t="shared" ref="AG224:AP238" si="35">IF($V224="","",ROUND($V224*AG$6,0))</f>
        <v/>
      </c>
      <c r="AH224" s="26" t="str">
        <f t="shared" si="35"/>
        <v/>
      </c>
      <c r="AI224" s="26" t="str">
        <f t="shared" si="35"/>
        <v/>
      </c>
      <c r="AJ224" s="26" t="str">
        <f t="shared" si="35"/>
        <v/>
      </c>
      <c r="AK224" s="26" t="str">
        <f t="shared" si="35"/>
        <v/>
      </c>
      <c r="AL224" s="26" t="str">
        <f t="shared" si="35"/>
        <v/>
      </c>
      <c r="AM224" s="26" t="str">
        <f t="shared" si="35"/>
        <v/>
      </c>
      <c r="AN224" s="26" t="str">
        <f t="shared" si="35"/>
        <v/>
      </c>
      <c r="AO224" s="26" t="str">
        <f t="shared" si="35"/>
        <v/>
      </c>
      <c r="AP224" s="26" t="str">
        <f t="shared" si="35"/>
        <v/>
      </c>
      <c r="AQ224" s="26" t="str">
        <f t="shared" ref="AQ224:AY238" si="36">IF($V224="","",ROUND($V224*AQ$6,0))</f>
        <v/>
      </c>
      <c r="AR224" s="26" t="str">
        <f t="shared" si="36"/>
        <v/>
      </c>
      <c r="AS224" s="26" t="str">
        <f t="shared" si="36"/>
        <v/>
      </c>
      <c r="AT224" s="26" t="str">
        <f t="shared" si="36"/>
        <v/>
      </c>
      <c r="AU224" s="26" t="str">
        <f t="shared" si="36"/>
        <v/>
      </c>
      <c r="AV224" s="26" t="str">
        <f t="shared" si="36"/>
        <v/>
      </c>
      <c r="AW224" s="26" t="str">
        <f t="shared" si="36"/>
        <v/>
      </c>
      <c r="AX224" s="26" t="str">
        <f t="shared" si="36"/>
        <v/>
      </c>
      <c r="AY224" s="26" t="str">
        <f t="shared" si="36"/>
        <v/>
      </c>
    </row>
    <row r="225" spans="3:51" ht="21.95" customHeight="1" x14ac:dyDescent="0.25">
      <c r="C225" s="34" t="s">
        <v>18</v>
      </c>
      <c r="D225" s="35" t="s">
        <v>17</v>
      </c>
      <c r="E225" s="230" t="s">
        <v>16</v>
      </c>
      <c r="F225" s="231"/>
      <c r="G225" s="232"/>
      <c r="H225" s="33" t="s">
        <v>15</v>
      </c>
      <c r="I225" s="33" t="s">
        <v>14</v>
      </c>
      <c r="K225" s="167"/>
      <c r="O225" s="167"/>
      <c r="P225" s="17"/>
      <c r="Q225" s="16"/>
      <c r="R225" s="16"/>
      <c r="S225" s="16"/>
      <c r="U225" s="18"/>
      <c r="V225" s="26" t="s">
        <v>9</v>
      </c>
      <c r="W225" s="26" t="str">
        <f t="shared" si="34"/>
        <v/>
      </c>
      <c r="X225" s="26" t="str">
        <f t="shared" si="34"/>
        <v/>
      </c>
      <c r="Y225" s="26" t="str">
        <f t="shared" si="34"/>
        <v/>
      </c>
      <c r="Z225" s="26" t="str">
        <f t="shared" si="34"/>
        <v/>
      </c>
      <c r="AA225" s="26" t="str">
        <f t="shared" si="34"/>
        <v/>
      </c>
      <c r="AB225" s="26" t="str">
        <f t="shared" si="34"/>
        <v/>
      </c>
      <c r="AC225" s="26" t="str">
        <f t="shared" si="34"/>
        <v/>
      </c>
      <c r="AD225" s="26" t="str">
        <f t="shared" si="34"/>
        <v/>
      </c>
      <c r="AE225" s="26" t="str">
        <f t="shared" si="34"/>
        <v/>
      </c>
      <c r="AF225" s="26" t="str">
        <f t="shared" si="34"/>
        <v/>
      </c>
      <c r="AG225" s="26" t="str">
        <f t="shared" si="35"/>
        <v/>
      </c>
      <c r="AH225" s="26" t="str">
        <f t="shared" si="35"/>
        <v/>
      </c>
      <c r="AI225" s="26" t="str">
        <f t="shared" si="35"/>
        <v/>
      </c>
      <c r="AJ225" s="26" t="str">
        <f t="shared" si="35"/>
        <v/>
      </c>
      <c r="AK225" s="26" t="str">
        <f t="shared" si="35"/>
        <v/>
      </c>
      <c r="AL225" s="26" t="str">
        <f t="shared" si="35"/>
        <v/>
      </c>
      <c r="AM225" s="26" t="str">
        <f t="shared" si="35"/>
        <v/>
      </c>
      <c r="AN225" s="26" t="str">
        <f t="shared" si="35"/>
        <v/>
      </c>
      <c r="AO225" s="26" t="str">
        <f t="shared" si="35"/>
        <v/>
      </c>
      <c r="AP225" s="26" t="str">
        <f t="shared" si="35"/>
        <v/>
      </c>
      <c r="AQ225" s="26" t="str">
        <f t="shared" si="36"/>
        <v/>
      </c>
      <c r="AR225" s="26" t="str">
        <f t="shared" si="36"/>
        <v/>
      </c>
      <c r="AS225" s="26" t="str">
        <f t="shared" si="36"/>
        <v/>
      </c>
      <c r="AT225" s="26" t="str">
        <f t="shared" si="36"/>
        <v/>
      </c>
      <c r="AU225" s="26" t="str">
        <f t="shared" si="36"/>
        <v/>
      </c>
      <c r="AV225" s="26" t="str">
        <f t="shared" si="36"/>
        <v/>
      </c>
      <c r="AW225" s="26" t="str">
        <f t="shared" si="36"/>
        <v/>
      </c>
      <c r="AX225" s="26" t="str">
        <f t="shared" si="36"/>
        <v/>
      </c>
      <c r="AY225" s="26" t="str">
        <f t="shared" si="36"/>
        <v/>
      </c>
    </row>
    <row r="226" spans="3:51" ht="21.95" customHeight="1" x14ac:dyDescent="0.25">
      <c r="C226" s="32" t="s">
        <v>35</v>
      </c>
      <c r="D226" s="31" t="s">
        <v>34</v>
      </c>
      <c r="E226" s="233" t="s">
        <v>44</v>
      </c>
      <c r="F226" s="234"/>
      <c r="G226" s="235"/>
      <c r="H226" s="41" t="s">
        <v>9</v>
      </c>
      <c r="I226" s="27">
        <f t="shared" ref="I226:I233" si="37">IF(OR($O$1="",E226="",TYPE(VLOOKUP(E226,DB,$O$1+1,0))=16),"",VLOOKUP(E226,DB,$O$1+1,0))</f>
        <v>81475</v>
      </c>
      <c r="K226" s="167"/>
      <c r="O226" s="167"/>
      <c r="P226" s="17"/>
      <c r="Q226" s="16"/>
      <c r="R226" s="16"/>
      <c r="S226" s="16"/>
      <c r="U226" s="18" t="str">
        <f t="shared" ref="U226:U235" si="38">E226</f>
        <v>AB Maschinen</v>
      </c>
      <c r="V226" s="26">
        <v>91545</v>
      </c>
      <c r="W226" s="26">
        <f t="shared" si="34"/>
        <v>78729</v>
      </c>
      <c r="X226" s="26">
        <f t="shared" si="34"/>
        <v>84221</v>
      </c>
      <c r="Y226" s="26">
        <f t="shared" si="34"/>
        <v>81475</v>
      </c>
      <c r="Z226" s="26">
        <f t="shared" si="34"/>
        <v>93376</v>
      </c>
      <c r="AA226" s="26">
        <f t="shared" si="34"/>
        <v>99784</v>
      </c>
      <c r="AB226" s="26">
        <f t="shared" si="34"/>
        <v>106192</v>
      </c>
      <c r="AC226" s="26">
        <f t="shared" si="34"/>
        <v>96122</v>
      </c>
      <c r="AD226" s="26">
        <f t="shared" si="34"/>
        <v>86052</v>
      </c>
      <c r="AE226" s="26">
        <f t="shared" si="34"/>
        <v>86968</v>
      </c>
      <c r="AF226" s="26">
        <f t="shared" si="34"/>
        <v>69574</v>
      </c>
      <c r="AG226" s="26">
        <f t="shared" si="35"/>
        <v>94291</v>
      </c>
      <c r="AH226" s="26">
        <f t="shared" si="35"/>
        <v>102530</v>
      </c>
      <c r="AI226" s="26">
        <f t="shared" si="35"/>
        <v>110769</v>
      </c>
      <c r="AJ226" s="26">
        <f t="shared" si="35"/>
        <v>98869</v>
      </c>
      <c r="AK226" s="26">
        <f t="shared" si="35"/>
        <v>85137</v>
      </c>
      <c r="AL226" s="26">
        <f t="shared" si="35"/>
        <v>75982</v>
      </c>
      <c r="AM226" s="26">
        <f t="shared" si="35"/>
        <v>83306</v>
      </c>
      <c r="AN226" s="26">
        <f t="shared" si="35"/>
        <v>95207</v>
      </c>
      <c r="AO226" s="26">
        <f t="shared" si="35"/>
        <v>101615</v>
      </c>
      <c r="AP226" s="26">
        <f t="shared" si="35"/>
        <v>71405</v>
      </c>
      <c r="AQ226" s="26">
        <f t="shared" si="36"/>
        <v>99784</v>
      </c>
      <c r="AR226" s="26">
        <f t="shared" si="36"/>
        <v>78729</v>
      </c>
      <c r="AS226" s="26">
        <f t="shared" si="36"/>
        <v>76898</v>
      </c>
      <c r="AT226" s="26">
        <f t="shared" si="36"/>
        <v>103446</v>
      </c>
      <c r="AU226" s="26">
        <f t="shared" si="36"/>
        <v>81475</v>
      </c>
      <c r="AV226" s="26">
        <f t="shared" si="36"/>
        <v>102530</v>
      </c>
      <c r="AW226" s="26">
        <f t="shared" si="36"/>
        <v>107108</v>
      </c>
      <c r="AX226" s="26">
        <f t="shared" si="36"/>
        <v>86052</v>
      </c>
      <c r="AY226" s="26">
        <f t="shared" si="36"/>
        <v>105277</v>
      </c>
    </row>
    <row r="227" spans="3:51" ht="21.95" customHeight="1" x14ac:dyDescent="0.25">
      <c r="C227" s="30" t="s">
        <v>35</v>
      </c>
      <c r="D227" s="29" t="s">
        <v>34</v>
      </c>
      <c r="E227" s="179" t="s">
        <v>43</v>
      </c>
      <c r="F227" s="180"/>
      <c r="G227" s="181"/>
      <c r="H227" s="28" t="s">
        <v>9</v>
      </c>
      <c r="I227" s="27">
        <f t="shared" si="37"/>
        <v>49149</v>
      </c>
      <c r="K227" s="167"/>
      <c r="O227" s="167"/>
      <c r="P227" s="17"/>
      <c r="Q227" s="16"/>
      <c r="R227" s="16"/>
      <c r="S227" s="16"/>
      <c r="U227" s="18" t="str">
        <f t="shared" si="38"/>
        <v>AB Gebäude</v>
      </c>
      <c r="V227" s="26">
        <v>55223.8</v>
      </c>
      <c r="W227" s="26">
        <f t="shared" si="34"/>
        <v>47492</v>
      </c>
      <c r="X227" s="26">
        <f t="shared" si="34"/>
        <v>50806</v>
      </c>
      <c r="Y227" s="26">
        <f t="shared" si="34"/>
        <v>49149</v>
      </c>
      <c r="Z227" s="26">
        <f t="shared" si="34"/>
        <v>56328</v>
      </c>
      <c r="AA227" s="26">
        <f t="shared" si="34"/>
        <v>60194</v>
      </c>
      <c r="AB227" s="26">
        <f t="shared" si="34"/>
        <v>64060</v>
      </c>
      <c r="AC227" s="26">
        <f t="shared" si="34"/>
        <v>57985</v>
      </c>
      <c r="AD227" s="26">
        <f t="shared" si="34"/>
        <v>51910</v>
      </c>
      <c r="AE227" s="26">
        <f t="shared" si="34"/>
        <v>52463</v>
      </c>
      <c r="AF227" s="26">
        <f t="shared" si="34"/>
        <v>41970</v>
      </c>
      <c r="AG227" s="26">
        <f t="shared" si="35"/>
        <v>56881</v>
      </c>
      <c r="AH227" s="26">
        <f t="shared" si="35"/>
        <v>61851</v>
      </c>
      <c r="AI227" s="26">
        <f t="shared" si="35"/>
        <v>66821</v>
      </c>
      <c r="AJ227" s="26">
        <f t="shared" si="35"/>
        <v>59642</v>
      </c>
      <c r="AK227" s="26">
        <f t="shared" si="35"/>
        <v>51358</v>
      </c>
      <c r="AL227" s="26">
        <f t="shared" si="35"/>
        <v>45836</v>
      </c>
      <c r="AM227" s="26">
        <f t="shared" si="35"/>
        <v>50254</v>
      </c>
      <c r="AN227" s="26">
        <f t="shared" si="35"/>
        <v>57433</v>
      </c>
      <c r="AO227" s="26">
        <f t="shared" si="35"/>
        <v>61298</v>
      </c>
      <c r="AP227" s="26">
        <f t="shared" si="35"/>
        <v>43075</v>
      </c>
      <c r="AQ227" s="26">
        <f t="shared" si="36"/>
        <v>60194</v>
      </c>
      <c r="AR227" s="26">
        <f t="shared" si="36"/>
        <v>47492</v>
      </c>
      <c r="AS227" s="26">
        <f t="shared" si="36"/>
        <v>46388</v>
      </c>
      <c r="AT227" s="26">
        <f t="shared" si="36"/>
        <v>62403</v>
      </c>
      <c r="AU227" s="26">
        <f t="shared" si="36"/>
        <v>49149</v>
      </c>
      <c r="AV227" s="26">
        <f t="shared" si="36"/>
        <v>61851</v>
      </c>
      <c r="AW227" s="26">
        <f t="shared" si="36"/>
        <v>64612</v>
      </c>
      <c r="AX227" s="26">
        <f t="shared" si="36"/>
        <v>51910</v>
      </c>
      <c r="AY227" s="26">
        <f t="shared" si="36"/>
        <v>63507</v>
      </c>
    </row>
    <row r="228" spans="3:51" ht="21.95" customHeight="1" x14ac:dyDescent="0.25">
      <c r="C228" s="30" t="s">
        <v>35</v>
      </c>
      <c r="D228" s="29" t="s">
        <v>34</v>
      </c>
      <c r="E228" s="179" t="s">
        <v>42</v>
      </c>
      <c r="F228" s="180"/>
      <c r="G228" s="181"/>
      <c r="H228" s="28" t="s">
        <v>9</v>
      </c>
      <c r="I228" s="27">
        <f t="shared" si="37"/>
        <v>34965</v>
      </c>
      <c r="K228" s="167"/>
      <c r="O228" s="167"/>
      <c r="P228" s="17"/>
      <c r="Q228" s="16"/>
      <c r="R228" s="16"/>
      <c r="S228" s="16"/>
      <c r="U228" s="18" t="str">
        <f t="shared" si="38"/>
        <v>AB Schafe</v>
      </c>
      <c r="V228" s="26">
        <v>39286.300000000003</v>
      </c>
      <c r="W228" s="26">
        <f t="shared" si="34"/>
        <v>33786</v>
      </c>
      <c r="X228" s="26">
        <f t="shared" si="34"/>
        <v>36143</v>
      </c>
      <c r="Y228" s="26">
        <f t="shared" si="34"/>
        <v>34965</v>
      </c>
      <c r="Z228" s="26">
        <f t="shared" si="34"/>
        <v>40072</v>
      </c>
      <c r="AA228" s="26">
        <f t="shared" si="34"/>
        <v>42822</v>
      </c>
      <c r="AB228" s="26">
        <f t="shared" si="34"/>
        <v>45572</v>
      </c>
      <c r="AC228" s="26">
        <f t="shared" si="34"/>
        <v>41251</v>
      </c>
      <c r="AD228" s="26">
        <f t="shared" si="34"/>
        <v>36929</v>
      </c>
      <c r="AE228" s="26">
        <f t="shared" si="34"/>
        <v>37322</v>
      </c>
      <c r="AF228" s="26">
        <f t="shared" si="34"/>
        <v>29858</v>
      </c>
      <c r="AG228" s="26">
        <f t="shared" si="35"/>
        <v>40465</v>
      </c>
      <c r="AH228" s="26">
        <f t="shared" si="35"/>
        <v>44001</v>
      </c>
      <c r="AI228" s="26">
        <f t="shared" si="35"/>
        <v>47536</v>
      </c>
      <c r="AJ228" s="26">
        <f t="shared" si="35"/>
        <v>42429</v>
      </c>
      <c r="AK228" s="26">
        <f t="shared" si="35"/>
        <v>36536</v>
      </c>
      <c r="AL228" s="26">
        <f t="shared" si="35"/>
        <v>32608</v>
      </c>
      <c r="AM228" s="26">
        <f t="shared" si="35"/>
        <v>35751</v>
      </c>
      <c r="AN228" s="26">
        <f t="shared" si="35"/>
        <v>40858</v>
      </c>
      <c r="AO228" s="26">
        <f t="shared" si="35"/>
        <v>43608</v>
      </c>
      <c r="AP228" s="26">
        <f t="shared" si="35"/>
        <v>30643</v>
      </c>
      <c r="AQ228" s="26">
        <f t="shared" si="36"/>
        <v>42822</v>
      </c>
      <c r="AR228" s="26">
        <f t="shared" si="36"/>
        <v>33786</v>
      </c>
      <c r="AS228" s="26">
        <f t="shared" si="36"/>
        <v>33000</v>
      </c>
      <c r="AT228" s="26">
        <f t="shared" si="36"/>
        <v>44394</v>
      </c>
      <c r="AU228" s="26">
        <f t="shared" si="36"/>
        <v>34965</v>
      </c>
      <c r="AV228" s="26">
        <f t="shared" si="36"/>
        <v>44001</v>
      </c>
      <c r="AW228" s="26">
        <f t="shared" si="36"/>
        <v>45965</v>
      </c>
      <c r="AX228" s="26">
        <f t="shared" si="36"/>
        <v>36929</v>
      </c>
      <c r="AY228" s="26">
        <f t="shared" si="36"/>
        <v>45179</v>
      </c>
    </row>
    <row r="229" spans="3:51" ht="21.95" customHeight="1" x14ac:dyDescent="0.25">
      <c r="C229" s="30" t="s">
        <v>35</v>
      </c>
      <c r="D229" s="29" t="s">
        <v>34</v>
      </c>
      <c r="E229" s="179" t="s">
        <v>41</v>
      </c>
      <c r="F229" s="180"/>
      <c r="G229" s="181"/>
      <c r="H229" s="28" t="s">
        <v>9</v>
      </c>
      <c r="I229" s="27">
        <f t="shared" si="37"/>
        <v>2242</v>
      </c>
      <c r="K229" s="167"/>
      <c r="O229" s="167"/>
      <c r="P229" s="17"/>
      <c r="Q229" s="16"/>
      <c r="R229" s="16"/>
      <c r="S229" s="16"/>
      <c r="U229" s="18" t="str">
        <f t="shared" si="38"/>
        <v>AB Vorräte selbsterz.</v>
      </c>
      <c r="V229" s="26">
        <v>2519.4</v>
      </c>
      <c r="W229" s="26">
        <f t="shared" si="34"/>
        <v>2167</v>
      </c>
      <c r="X229" s="26">
        <f t="shared" si="34"/>
        <v>2318</v>
      </c>
      <c r="Y229" s="26">
        <f t="shared" si="34"/>
        <v>2242</v>
      </c>
      <c r="Z229" s="26">
        <f t="shared" si="34"/>
        <v>2570</v>
      </c>
      <c r="AA229" s="26">
        <f t="shared" si="34"/>
        <v>2746</v>
      </c>
      <c r="AB229" s="26">
        <f t="shared" si="34"/>
        <v>2923</v>
      </c>
      <c r="AC229" s="26">
        <f t="shared" si="34"/>
        <v>2645</v>
      </c>
      <c r="AD229" s="26">
        <f t="shared" si="34"/>
        <v>2368</v>
      </c>
      <c r="AE229" s="26">
        <f t="shared" si="34"/>
        <v>2393</v>
      </c>
      <c r="AF229" s="26">
        <f t="shared" si="34"/>
        <v>1915</v>
      </c>
      <c r="AG229" s="26">
        <f t="shared" si="35"/>
        <v>2595</v>
      </c>
      <c r="AH229" s="26">
        <f t="shared" si="35"/>
        <v>2822</v>
      </c>
      <c r="AI229" s="26">
        <f t="shared" si="35"/>
        <v>3048</v>
      </c>
      <c r="AJ229" s="26">
        <f t="shared" si="35"/>
        <v>2721</v>
      </c>
      <c r="AK229" s="26">
        <f t="shared" si="35"/>
        <v>2343</v>
      </c>
      <c r="AL229" s="26">
        <f t="shared" si="35"/>
        <v>2091</v>
      </c>
      <c r="AM229" s="26">
        <f t="shared" si="35"/>
        <v>2293</v>
      </c>
      <c r="AN229" s="26">
        <f t="shared" si="35"/>
        <v>2620</v>
      </c>
      <c r="AO229" s="26">
        <f t="shared" si="35"/>
        <v>2797</v>
      </c>
      <c r="AP229" s="26">
        <f t="shared" si="35"/>
        <v>1965</v>
      </c>
      <c r="AQ229" s="26">
        <f t="shared" si="36"/>
        <v>2746</v>
      </c>
      <c r="AR229" s="26">
        <f t="shared" si="36"/>
        <v>2167</v>
      </c>
      <c r="AS229" s="26">
        <f t="shared" si="36"/>
        <v>2116</v>
      </c>
      <c r="AT229" s="26">
        <f t="shared" si="36"/>
        <v>2847</v>
      </c>
      <c r="AU229" s="26">
        <f t="shared" si="36"/>
        <v>2242</v>
      </c>
      <c r="AV229" s="26">
        <f t="shared" si="36"/>
        <v>2822</v>
      </c>
      <c r="AW229" s="26">
        <f t="shared" si="36"/>
        <v>2948</v>
      </c>
      <c r="AX229" s="26">
        <f t="shared" si="36"/>
        <v>2368</v>
      </c>
      <c r="AY229" s="26">
        <f t="shared" si="36"/>
        <v>2897</v>
      </c>
    </row>
    <row r="230" spans="3:51" ht="21.95" customHeight="1" x14ac:dyDescent="0.25">
      <c r="C230" s="30" t="s">
        <v>35</v>
      </c>
      <c r="D230" s="29" t="s">
        <v>34</v>
      </c>
      <c r="E230" s="179" t="s">
        <v>40</v>
      </c>
      <c r="F230" s="180"/>
      <c r="G230" s="181"/>
      <c r="H230" s="28" t="s">
        <v>9</v>
      </c>
      <c r="I230" s="27">
        <f t="shared" si="37"/>
        <v>2969</v>
      </c>
      <c r="K230" s="167"/>
      <c r="O230" s="167"/>
      <c r="P230" s="17"/>
      <c r="Q230" s="16"/>
      <c r="R230" s="16"/>
      <c r="S230" s="16"/>
      <c r="U230" s="18" t="str">
        <f t="shared" si="38"/>
        <v>AB Vorräte zugekaufte</v>
      </c>
      <c r="V230" s="26">
        <v>3335.4</v>
      </c>
      <c r="W230" s="26">
        <f t="shared" si="34"/>
        <v>2868</v>
      </c>
      <c r="X230" s="26">
        <f t="shared" si="34"/>
        <v>3069</v>
      </c>
      <c r="Y230" s="26">
        <f t="shared" si="34"/>
        <v>2969</v>
      </c>
      <c r="Z230" s="26">
        <f t="shared" si="34"/>
        <v>3402</v>
      </c>
      <c r="AA230" s="26">
        <f t="shared" si="34"/>
        <v>3636</v>
      </c>
      <c r="AB230" s="26">
        <f t="shared" si="34"/>
        <v>3869</v>
      </c>
      <c r="AC230" s="26">
        <f t="shared" si="34"/>
        <v>3502</v>
      </c>
      <c r="AD230" s="26">
        <f t="shared" si="34"/>
        <v>3135</v>
      </c>
      <c r="AE230" s="26">
        <f t="shared" si="34"/>
        <v>3169</v>
      </c>
      <c r="AF230" s="26">
        <f t="shared" si="34"/>
        <v>2535</v>
      </c>
      <c r="AG230" s="26">
        <f t="shared" si="35"/>
        <v>3435</v>
      </c>
      <c r="AH230" s="26">
        <f t="shared" si="35"/>
        <v>3736</v>
      </c>
      <c r="AI230" s="26">
        <f t="shared" si="35"/>
        <v>4036</v>
      </c>
      <c r="AJ230" s="26">
        <f t="shared" si="35"/>
        <v>3602</v>
      </c>
      <c r="AK230" s="26">
        <f t="shared" si="35"/>
        <v>3102</v>
      </c>
      <c r="AL230" s="26">
        <f t="shared" si="35"/>
        <v>2768</v>
      </c>
      <c r="AM230" s="26">
        <f t="shared" si="35"/>
        <v>3035</v>
      </c>
      <c r="AN230" s="26">
        <f t="shared" si="35"/>
        <v>3469</v>
      </c>
      <c r="AO230" s="26">
        <f t="shared" si="35"/>
        <v>3702</v>
      </c>
      <c r="AP230" s="26">
        <f t="shared" si="35"/>
        <v>2602</v>
      </c>
      <c r="AQ230" s="26">
        <f t="shared" si="36"/>
        <v>3636</v>
      </c>
      <c r="AR230" s="26">
        <f t="shared" si="36"/>
        <v>2868</v>
      </c>
      <c r="AS230" s="26">
        <f t="shared" si="36"/>
        <v>2802</v>
      </c>
      <c r="AT230" s="26">
        <f t="shared" si="36"/>
        <v>3769</v>
      </c>
      <c r="AU230" s="26">
        <f t="shared" si="36"/>
        <v>2969</v>
      </c>
      <c r="AV230" s="26">
        <f t="shared" si="36"/>
        <v>3736</v>
      </c>
      <c r="AW230" s="26">
        <f t="shared" si="36"/>
        <v>3902</v>
      </c>
      <c r="AX230" s="26">
        <f t="shared" si="36"/>
        <v>3135</v>
      </c>
      <c r="AY230" s="26">
        <f t="shared" si="36"/>
        <v>3836</v>
      </c>
    </row>
    <row r="231" spans="3:51" ht="21.95" customHeight="1" x14ac:dyDescent="0.25">
      <c r="C231" s="30" t="s">
        <v>35</v>
      </c>
      <c r="D231" s="29" t="s">
        <v>34</v>
      </c>
      <c r="E231" s="179" t="s">
        <v>39</v>
      </c>
      <c r="F231" s="180"/>
      <c r="G231" s="181"/>
      <c r="H231" s="28" t="s">
        <v>9</v>
      </c>
      <c r="I231" s="27">
        <f t="shared" si="37"/>
        <v>495</v>
      </c>
      <c r="K231" s="167"/>
      <c r="O231" s="167"/>
      <c r="P231" s="17"/>
      <c r="Q231" s="16"/>
      <c r="R231" s="16"/>
      <c r="S231" s="16"/>
      <c r="U231" s="18" t="str">
        <f t="shared" si="38"/>
        <v>AB Kassa (Bargeld)</v>
      </c>
      <c r="V231" s="26">
        <v>555.9</v>
      </c>
      <c r="W231" s="26">
        <f t="shared" si="34"/>
        <v>478</v>
      </c>
      <c r="X231" s="26">
        <f t="shared" si="34"/>
        <v>511</v>
      </c>
      <c r="Y231" s="26">
        <f t="shared" si="34"/>
        <v>495</v>
      </c>
      <c r="Z231" s="26">
        <f t="shared" si="34"/>
        <v>567</v>
      </c>
      <c r="AA231" s="26">
        <f t="shared" si="34"/>
        <v>606</v>
      </c>
      <c r="AB231" s="26">
        <f t="shared" si="34"/>
        <v>645</v>
      </c>
      <c r="AC231" s="26">
        <f t="shared" si="34"/>
        <v>584</v>
      </c>
      <c r="AD231" s="26">
        <f t="shared" si="34"/>
        <v>523</v>
      </c>
      <c r="AE231" s="26">
        <f t="shared" si="34"/>
        <v>528</v>
      </c>
      <c r="AF231" s="26">
        <f t="shared" si="34"/>
        <v>422</v>
      </c>
      <c r="AG231" s="26">
        <f t="shared" si="35"/>
        <v>573</v>
      </c>
      <c r="AH231" s="26">
        <f t="shared" si="35"/>
        <v>623</v>
      </c>
      <c r="AI231" s="26">
        <f t="shared" si="35"/>
        <v>673</v>
      </c>
      <c r="AJ231" s="26">
        <f t="shared" si="35"/>
        <v>600</v>
      </c>
      <c r="AK231" s="26">
        <f t="shared" si="35"/>
        <v>517</v>
      </c>
      <c r="AL231" s="26">
        <f t="shared" si="35"/>
        <v>461</v>
      </c>
      <c r="AM231" s="26">
        <f t="shared" si="35"/>
        <v>506</v>
      </c>
      <c r="AN231" s="26">
        <f t="shared" si="35"/>
        <v>578</v>
      </c>
      <c r="AO231" s="26">
        <f t="shared" si="35"/>
        <v>617</v>
      </c>
      <c r="AP231" s="26">
        <f t="shared" si="35"/>
        <v>434</v>
      </c>
      <c r="AQ231" s="26">
        <f t="shared" si="36"/>
        <v>606</v>
      </c>
      <c r="AR231" s="26">
        <f t="shared" si="36"/>
        <v>478</v>
      </c>
      <c r="AS231" s="26">
        <f t="shared" si="36"/>
        <v>467</v>
      </c>
      <c r="AT231" s="26">
        <f t="shared" si="36"/>
        <v>628</v>
      </c>
      <c r="AU231" s="26">
        <f t="shared" si="36"/>
        <v>495</v>
      </c>
      <c r="AV231" s="26">
        <f t="shared" si="36"/>
        <v>623</v>
      </c>
      <c r="AW231" s="26">
        <f t="shared" si="36"/>
        <v>650</v>
      </c>
      <c r="AX231" s="26">
        <f t="shared" si="36"/>
        <v>523</v>
      </c>
      <c r="AY231" s="26">
        <f t="shared" si="36"/>
        <v>639</v>
      </c>
    </row>
    <row r="232" spans="3:51" ht="21.95" customHeight="1" x14ac:dyDescent="0.25">
      <c r="C232" s="30" t="s">
        <v>35</v>
      </c>
      <c r="D232" s="29" t="s">
        <v>34</v>
      </c>
      <c r="E232" s="179" t="s">
        <v>38</v>
      </c>
      <c r="F232" s="180"/>
      <c r="G232" s="181"/>
      <c r="H232" s="28" t="s">
        <v>9</v>
      </c>
      <c r="I232" s="27">
        <f t="shared" si="37"/>
        <v>27220</v>
      </c>
      <c r="K232" s="167"/>
      <c r="O232" s="167"/>
      <c r="P232" s="17"/>
      <c r="Q232" s="16"/>
      <c r="R232" s="16"/>
      <c r="S232" s="16"/>
      <c r="U232" s="18" t="str">
        <f t="shared" si="38"/>
        <v>AB Giro (Bankguthaben)</v>
      </c>
      <c r="V232" s="26">
        <v>30584.7</v>
      </c>
      <c r="W232" s="26">
        <f t="shared" si="34"/>
        <v>26303</v>
      </c>
      <c r="X232" s="26">
        <f t="shared" si="34"/>
        <v>28138</v>
      </c>
      <c r="Y232" s="26">
        <f t="shared" si="34"/>
        <v>27220</v>
      </c>
      <c r="Z232" s="26">
        <f t="shared" si="34"/>
        <v>31196</v>
      </c>
      <c r="AA232" s="26">
        <f t="shared" si="34"/>
        <v>33337</v>
      </c>
      <c r="AB232" s="26">
        <f t="shared" si="34"/>
        <v>35478</v>
      </c>
      <c r="AC232" s="26">
        <f t="shared" si="34"/>
        <v>32114</v>
      </c>
      <c r="AD232" s="26">
        <f t="shared" si="34"/>
        <v>28750</v>
      </c>
      <c r="AE232" s="26">
        <f t="shared" si="34"/>
        <v>29055</v>
      </c>
      <c r="AF232" s="26">
        <f t="shared" si="34"/>
        <v>23244</v>
      </c>
      <c r="AG232" s="26">
        <f t="shared" si="35"/>
        <v>31502</v>
      </c>
      <c r="AH232" s="26">
        <f t="shared" si="35"/>
        <v>34255</v>
      </c>
      <c r="AI232" s="26">
        <f t="shared" si="35"/>
        <v>37007</v>
      </c>
      <c r="AJ232" s="26">
        <f t="shared" si="35"/>
        <v>33031</v>
      </c>
      <c r="AK232" s="26">
        <f t="shared" si="35"/>
        <v>28444</v>
      </c>
      <c r="AL232" s="26">
        <f t="shared" si="35"/>
        <v>25385</v>
      </c>
      <c r="AM232" s="26">
        <f t="shared" si="35"/>
        <v>27832</v>
      </c>
      <c r="AN232" s="26">
        <f t="shared" si="35"/>
        <v>31808</v>
      </c>
      <c r="AO232" s="26">
        <f t="shared" si="35"/>
        <v>33949</v>
      </c>
      <c r="AP232" s="26">
        <f t="shared" si="35"/>
        <v>23856</v>
      </c>
      <c r="AQ232" s="26">
        <f t="shared" si="36"/>
        <v>33337</v>
      </c>
      <c r="AR232" s="26">
        <f t="shared" si="36"/>
        <v>26303</v>
      </c>
      <c r="AS232" s="26">
        <f t="shared" si="36"/>
        <v>25691</v>
      </c>
      <c r="AT232" s="26">
        <f t="shared" si="36"/>
        <v>34561</v>
      </c>
      <c r="AU232" s="26">
        <f t="shared" si="36"/>
        <v>27220</v>
      </c>
      <c r="AV232" s="26">
        <f t="shared" si="36"/>
        <v>34255</v>
      </c>
      <c r="AW232" s="26">
        <f t="shared" si="36"/>
        <v>35784</v>
      </c>
      <c r="AX232" s="26">
        <f t="shared" si="36"/>
        <v>28750</v>
      </c>
      <c r="AY232" s="26">
        <f t="shared" si="36"/>
        <v>35172</v>
      </c>
    </row>
    <row r="233" spans="3:51" ht="21.95" customHeight="1" x14ac:dyDescent="0.25">
      <c r="C233" s="30" t="s">
        <v>35</v>
      </c>
      <c r="D233" s="29" t="s">
        <v>34</v>
      </c>
      <c r="E233" s="179" t="s">
        <v>37</v>
      </c>
      <c r="F233" s="180"/>
      <c r="G233" s="181"/>
      <c r="H233" s="28" t="s">
        <v>9</v>
      </c>
      <c r="I233" s="27">
        <f t="shared" si="37"/>
        <v>858</v>
      </c>
      <c r="K233" s="167"/>
      <c r="O233" s="167"/>
      <c r="P233" s="17"/>
      <c r="Q233" s="16"/>
      <c r="R233" s="16"/>
      <c r="S233" s="16"/>
      <c r="U233" s="18" t="str">
        <f t="shared" si="38"/>
        <v>AB Forderungen
Metzger Müller</v>
      </c>
      <c r="V233" s="26">
        <v>963.9</v>
      </c>
      <c r="W233" s="26">
        <f t="shared" si="34"/>
        <v>829</v>
      </c>
      <c r="X233" s="26">
        <f t="shared" si="34"/>
        <v>887</v>
      </c>
      <c r="Y233" s="26">
        <f t="shared" si="34"/>
        <v>858</v>
      </c>
      <c r="Z233" s="26">
        <f t="shared" si="34"/>
        <v>983</v>
      </c>
      <c r="AA233" s="26">
        <f t="shared" si="34"/>
        <v>1051</v>
      </c>
      <c r="AB233" s="26">
        <f t="shared" si="34"/>
        <v>1118</v>
      </c>
      <c r="AC233" s="26">
        <f t="shared" si="34"/>
        <v>1012</v>
      </c>
      <c r="AD233" s="26">
        <f t="shared" si="34"/>
        <v>906</v>
      </c>
      <c r="AE233" s="26">
        <f t="shared" si="34"/>
        <v>916</v>
      </c>
      <c r="AF233" s="26">
        <f t="shared" si="34"/>
        <v>733</v>
      </c>
      <c r="AG233" s="26">
        <f t="shared" si="35"/>
        <v>993</v>
      </c>
      <c r="AH233" s="26">
        <f t="shared" si="35"/>
        <v>1080</v>
      </c>
      <c r="AI233" s="26">
        <f t="shared" si="35"/>
        <v>1166</v>
      </c>
      <c r="AJ233" s="26">
        <f t="shared" si="35"/>
        <v>1041</v>
      </c>
      <c r="AK233" s="26">
        <f t="shared" si="35"/>
        <v>896</v>
      </c>
      <c r="AL233" s="26">
        <f t="shared" si="35"/>
        <v>800</v>
      </c>
      <c r="AM233" s="26">
        <f t="shared" si="35"/>
        <v>877</v>
      </c>
      <c r="AN233" s="26">
        <f t="shared" si="35"/>
        <v>1002</v>
      </c>
      <c r="AO233" s="26">
        <f t="shared" si="35"/>
        <v>1070</v>
      </c>
      <c r="AP233" s="26">
        <f t="shared" si="35"/>
        <v>752</v>
      </c>
      <c r="AQ233" s="26">
        <f t="shared" si="36"/>
        <v>1051</v>
      </c>
      <c r="AR233" s="26">
        <f t="shared" si="36"/>
        <v>829</v>
      </c>
      <c r="AS233" s="26">
        <f t="shared" si="36"/>
        <v>810</v>
      </c>
      <c r="AT233" s="26">
        <f t="shared" si="36"/>
        <v>1089</v>
      </c>
      <c r="AU233" s="26">
        <f t="shared" si="36"/>
        <v>858</v>
      </c>
      <c r="AV233" s="26">
        <f t="shared" si="36"/>
        <v>1080</v>
      </c>
      <c r="AW233" s="26">
        <f t="shared" si="36"/>
        <v>1128</v>
      </c>
      <c r="AX233" s="26">
        <f t="shared" si="36"/>
        <v>906</v>
      </c>
      <c r="AY233" s="26">
        <f t="shared" si="36"/>
        <v>1108</v>
      </c>
    </row>
    <row r="234" spans="3:51" ht="21.95" customHeight="1" x14ac:dyDescent="0.25">
      <c r="C234" s="30" t="s">
        <v>35</v>
      </c>
      <c r="D234" s="29" t="s">
        <v>34</v>
      </c>
      <c r="E234" s="179" t="s">
        <v>36</v>
      </c>
      <c r="F234" s="180"/>
      <c r="G234" s="181"/>
      <c r="H234" s="28">
        <f>IF(OR($O$1="",E234="",TYPE(VLOOKUP(E234,DB,$O$1+1,0))=16),"",VLOOKUP(E234,DB,$O$1+1,0))</f>
        <v>4425</v>
      </c>
      <c r="I234" s="27" t="s">
        <v>9</v>
      </c>
      <c r="K234" s="167"/>
      <c r="O234" s="167"/>
      <c r="P234" s="17"/>
      <c r="Q234" s="16"/>
      <c r="R234" s="16"/>
      <c r="S234" s="16"/>
      <c r="U234" s="18" t="str">
        <f t="shared" si="38"/>
        <v>AB Verbindlichkeiten Maschinenring Imst</v>
      </c>
      <c r="V234" s="26">
        <v>4971.5</v>
      </c>
      <c r="W234" s="26">
        <f t="shared" si="34"/>
        <v>4275</v>
      </c>
      <c r="X234" s="26">
        <f t="shared" si="34"/>
        <v>4574</v>
      </c>
      <c r="Y234" s="26">
        <f t="shared" si="34"/>
        <v>4425</v>
      </c>
      <c r="Z234" s="26">
        <f t="shared" si="34"/>
        <v>5071</v>
      </c>
      <c r="AA234" s="26">
        <f t="shared" si="34"/>
        <v>5419</v>
      </c>
      <c r="AB234" s="26">
        <f t="shared" si="34"/>
        <v>5767</v>
      </c>
      <c r="AC234" s="26">
        <f t="shared" si="34"/>
        <v>5220</v>
      </c>
      <c r="AD234" s="26">
        <f t="shared" si="34"/>
        <v>4673</v>
      </c>
      <c r="AE234" s="26">
        <f t="shared" si="34"/>
        <v>4723</v>
      </c>
      <c r="AF234" s="26">
        <f t="shared" si="34"/>
        <v>3778</v>
      </c>
      <c r="AG234" s="26">
        <f t="shared" si="35"/>
        <v>5121</v>
      </c>
      <c r="AH234" s="26">
        <f t="shared" si="35"/>
        <v>5568</v>
      </c>
      <c r="AI234" s="26">
        <f t="shared" si="35"/>
        <v>6016</v>
      </c>
      <c r="AJ234" s="26">
        <f t="shared" si="35"/>
        <v>5369</v>
      </c>
      <c r="AK234" s="26">
        <f t="shared" si="35"/>
        <v>4623</v>
      </c>
      <c r="AL234" s="26">
        <f t="shared" si="35"/>
        <v>4126</v>
      </c>
      <c r="AM234" s="26">
        <f t="shared" si="35"/>
        <v>4524</v>
      </c>
      <c r="AN234" s="26">
        <f t="shared" si="35"/>
        <v>5170</v>
      </c>
      <c r="AO234" s="26">
        <f t="shared" si="35"/>
        <v>5518</v>
      </c>
      <c r="AP234" s="26">
        <f t="shared" si="35"/>
        <v>3878</v>
      </c>
      <c r="AQ234" s="26">
        <f t="shared" si="36"/>
        <v>5419</v>
      </c>
      <c r="AR234" s="26">
        <f t="shared" si="36"/>
        <v>4275</v>
      </c>
      <c r="AS234" s="26">
        <f t="shared" si="36"/>
        <v>4176</v>
      </c>
      <c r="AT234" s="26">
        <f t="shared" si="36"/>
        <v>5618</v>
      </c>
      <c r="AU234" s="26">
        <f t="shared" si="36"/>
        <v>4425</v>
      </c>
      <c r="AV234" s="26">
        <f t="shared" si="36"/>
        <v>5568</v>
      </c>
      <c r="AW234" s="26">
        <f t="shared" si="36"/>
        <v>5817</v>
      </c>
      <c r="AX234" s="26">
        <f t="shared" si="36"/>
        <v>4673</v>
      </c>
      <c r="AY234" s="26">
        <f t="shared" si="36"/>
        <v>5717</v>
      </c>
    </row>
    <row r="235" spans="3:51" ht="21.95" customHeight="1" x14ac:dyDescent="0.25">
      <c r="C235" s="30" t="s">
        <v>35</v>
      </c>
      <c r="D235" s="29" t="s">
        <v>34</v>
      </c>
      <c r="E235" s="179" t="s">
        <v>33</v>
      </c>
      <c r="F235" s="180"/>
      <c r="G235" s="181"/>
      <c r="H235" s="28">
        <f>IF(OR($O$1="",E235="",TYPE(VLOOKUP(E235,DB,$O$1+1,0))=16),"",VLOOKUP(E235,DB,$O$1+1,0))</f>
        <v>8247</v>
      </c>
      <c r="I235" s="27"/>
      <c r="K235" s="167"/>
      <c r="O235" s="167"/>
      <c r="P235" s="17"/>
      <c r="Q235" s="16"/>
      <c r="R235" s="16"/>
      <c r="S235" s="16"/>
      <c r="U235" s="18" t="str">
        <f t="shared" si="38"/>
        <v>AB Darlehen</v>
      </c>
      <c r="V235" s="26">
        <v>9265.7999999999993</v>
      </c>
      <c r="W235" s="26">
        <f t="shared" si="34"/>
        <v>7969</v>
      </c>
      <c r="X235" s="26">
        <f t="shared" si="34"/>
        <v>8525</v>
      </c>
      <c r="Y235" s="26">
        <f t="shared" si="34"/>
        <v>8247</v>
      </c>
      <c r="Z235" s="26">
        <f t="shared" si="34"/>
        <v>9451</v>
      </c>
      <c r="AA235" s="26">
        <f t="shared" si="34"/>
        <v>10100</v>
      </c>
      <c r="AB235" s="26">
        <f t="shared" si="34"/>
        <v>10748</v>
      </c>
      <c r="AC235" s="26">
        <f t="shared" si="34"/>
        <v>9729</v>
      </c>
      <c r="AD235" s="26">
        <f t="shared" si="34"/>
        <v>8710</v>
      </c>
      <c r="AE235" s="26">
        <f t="shared" si="34"/>
        <v>8803</v>
      </c>
      <c r="AF235" s="26">
        <f t="shared" si="34"/>
        <v>7042</v>
      </c>
      <c r="AG235" s="26">
        <f t="shared" si="35"/>
        <v>9544</v>
      </c>
      <c r="AH235" s="26">
        <f t="shared" si="35"/>
        <v>10378</v>
      </c>
      <c r="AI235" s="26">
        <f t="shared" si="35"/>
        <v>11212</v>
      </c>
      <c r="AJ235" s="26">
        <f t="shared" si="35"/>
        <v>10007</v>
      </c>
      <c r="AK235" s="26">
        <f t="shared" si="35"/>
        <v>8617</v>
      </c>
      <c r="AL235" s="26">
        <f t="shared" si="35"/>
        <v>7691</v>
      </c>
      <c r="AM235" s="26">
        <f t="shared" si="35"/>
        <v>8432</v>
      </c>
      <c r="AN235" s="26">
        <f t="shared" si="35"/>
        <v>9636</v>
      </c>
      <c r="AO235" s="26">
        <f t="shared" si="35"/>
        <v>10285</v>
      </c>
      <c r="AP235" s="26">
        <f t="shared" si="35"/>
        <v>7227</v>
      </c>
      <c r="AQ235" s="26">
        <f t="shared" si="36"/>
        <v>10100</v>
      </c>
      <c r="AR235" s="26">
        <f t="shared" si="36"/>
        <v>7969</v>
      </c>
      <c r="AS235" s="26">
        <f t="shared" si="36"/>
        <v>7783</v>
      </c>
      <c r="AT235" s="26">
        <f t="shared" si="36"/>
        <v>10470</v>
      </c>
      <c r="AU235" s="26">
        <f t="shared" si="36"/>
        <v>8247</v>
      </c>
      <c r="AV235" s="26">
        <f t="shared" si="36"/>
        <v>10378</v>
      </c>
      <c r="AW235" s="26">
        <f t="shared" si="36"/>
        <v>10841</v>
      </c>
      <c r="AX235" s="26">
        <f t="shared" si="36"/>
        <v>8710</v>
      </c>
      <c r="AY235" s="26">
        <f t="shared" si="36"/>
        <v>10656</v>
      </c>
    </row>
    <row r="236" spans="3:51" ht="21.95" customHeight="1" x14ac:dyDescent="0.25">
      <c r="C236" s="25" t="s">
        <v>8</v>
      </c>
      <c r="D236" s="24" t="s">
        <v>32</v>
      </c>
      <c r="E236" s="174" t="s">
        <v>6</v>
      </c>
      <c r="F236" s="175"/>
      <c r="G236" s="176"/>
      <c r="H236" s="170"/>
      <c r="I236" s="170"/>
      <c r="K236" s="167"/>
      <c r="L236" s="12" t="str">
        <f>IF(SUM(H236:I236)=0,"",IF(SUM(H236:I236)=SUM('H-Salden'!H236:I236),1,0))</f>
        <v/>
      </c>
      <c r="M236" s="9" t="str">
        <f>IF(N236="","","/")</f>
        <v>/</v>
      </c>
      <c r="N236" s="10">
        <f>IF(SUM('H-Salden'!H236:I236)=0,"",1)</f>
        <v>1</v>
      </c>
      <c r="O236" s="167"/>
      <c r="P236" s="17"/>
      <c r="Q236" s="16"/>
      <c r="R236" s="16"/>
      <c r="S236" s="16"/>
      <c r="U236" s="18"/>
      <c r="V236" s="26" t="s">
        <v>9</v>
      </c>
      <c r="W236" s="26" t="str">
        <f t="shared" si="34"/>
        <v/>
      </c>
      <c r="X236" s="26" t="str">
        <f t="shared" si="34"/>
        <v/>
      </c>
      <c r="Y236" s="26" t="str">
        <f t="shared" si="34"/>
        <v/>
      </c>
      <c r="Z236" s="26" t="str">
        <f t="shared" si="34"/>
        <v/>
      </c>
      <c r="AA236" s="26" t="str">
        <f t="shared" si="34"/>
        <v/>
      </c>
      <c r="AB236" s="26" t="str">
        <f t="shared" si="34"/>
        <v/>
      </c>
      <c r="AC236" s="26" t="str">
        <f t="shared" si="34"/>
        <v/>
      </c>
      <c r="AD236" s="26" t="str">
        <f t="shared" si="34"/>
        <v/>
      </c>
      <c r="AE236" s="26" t="str">
        <f t="shared" si="34"/>
        <v/>
      </c>
      <c r="AF236" s="26" t="str">
        <f t="shared" si="34"/>
        <v/>
      </c>
      <c r="AG236" s="26" t="str">
        <f t="shared" si="35"/>
        <v/>
      </c>
      <c r="AH236" s="26" t="str">
        <f t="shared" si="35"/>
        <v/>
      </c>
      <c r="AI236" s="26" t="str">
        <f t="shared" si="35"/>
        <v/>
      </c>
      <c r="AJ236" s="26" t="str">
        <f t="shared" si="35"/>
        <v/>
      </c>
      <c r="AK236" s="26" t="str">
        <f t="shared" si="35"/>
        <v/>
      </c>
      <c r="AL236" s="26" t="str">
        <f t="shared" si="35"/>
        <v/>
      </c>
      <c r="AM236" s="26" t="str">
        <f t="shared" si="35"/>
        <v/>
      </c>
      <c r="AN236" s="26" t="str">
        <f t="shared" si="35"/>
        <v/>
      </c>
      <c r="AO236" s="26" t="str">
        <f t="shared" si="35"/>
        <v/>
      </c>
      <c r="AP236" s="26" t="str">
        <f t="shared" si="35"/>
        <v/>
      </c>
      <c r="AQ236" s="26" t="str">
        <f t="shared" si="36"/>
        <v/>
      </c>
      <c r="AR236" s="26" t="str">
        <f t="shared" si="36"/>
        <v/>
      </c>
      <c r="AS236" s="26" t="str">
        <f t="shared" si="36"/>
        <v/>
      </c>
      <c r="AT236" s="26" t="str">
        <f t="shared" si="36"/>
        <v/>
      </c>
      <c r="AU236" s="26" t="str">
        <f t="shared" si="36"/>
        <v/>
      </c>
      <c r="AV236" s="26" t="str">
        <f t="shared" si="36"/>
        <v/>
      </c>
      <c r="AW236" s="26" t="str">
        <f t="shared" si="36"/>
        <v/>
      </c>
      <c r="AX236" s="26" t="str">
        <f t="shared" si="36"/>
        <v/>
      </c>
      <c r="AY236" s="26" t="str">
        <f t="shared" si="36"/>
        <v/>
      </c>
    </row>
    <row r="237" spans="3:51" ht="21.95" customHeight="1" thickBot="1" x14ac:dyDescent="0.3">
      <c r="C237" s="23"/>
      <c r="D237" s="22"/>
      <c r="E237" s="182" t="s">
        <v>5</v>
      </c>
      <c r="F237" s="183"/>
      <c r="G237" s="184"/>
      <c r="H237" s="171"/>
      <c r="I237" s="171"/>
      <c r="K237" s="167"/>
      <c r="L237" s="12" t="str">
        <f>IF(AND(H237="",I237=""),"",SUM(IF(H237='H-Salden'!H237,1,0),IF(I237='H-Salden'!I237,1,0)))</f>
        <v/>
      </c>
      <c r="M237" s="9" t="str">
        <f>IF(N237="","","/")</f>
        <v>/</v>
      </c>
      <c r="N237" s="10">
        <v>2</v>
      </c>
      <c r="O237" s="167"/>
      <c r="P237" s="17"/>
      <c r="Q237" s="16"/>
      <c r="R237" s="16"/>
      <c r="S237" s="16"/>
      <c r="U237" s="18"/>
      <c r="V237" s="26" t="s">
        <v>9</v>
      </c>
      <c r="W237" s="26" t="str">
        <f t="shared" si="34"/>
        <v/>
      </c>
      <c r="X237" s="26" t="str">
        <f t="shared" si="34"/>
        <v/>
      </c>
      <c r="Y237" s="26" t="str">
        <f t="shared" si="34"/>
        <v/>
      </c>
      <c r="Z237" s="26" t="str">
        <f t="shared" si="34"/>
        <v/>
      </c>
      <c r="AA237" s="26" t="str">
        <f t="shared" si="34"/>
        <v/>
      </c>
      <c r="AB237" s="26" t="str">
        <f t="shared" si="34"/>
        <v/>
      </c>
      <c r="AC237" s="26" t="str">
        <f t="shared" si="34"/>
        <v/>
      </c>
      <c r="AD237" s="26" t="str">
        <f t="shared" si="34"/>
        <v/>
      </c>
      <c r="AE237" s="26" t="str">
        <f t="shared" si="34"/>
        <v/>
      </c>
      <c r="AF237" s="26" t="str">
        <f t="shared" si="34"/>
        <v/>
      </c>
      <c r="AG237" s="26" t="str">
        <f t="shared" si="35"/>
        <v/>
      </c>
      <c r="AH237" s="26" t="str">
        <f t="shared" si="35"/>
        <v/>
      </c>
      <c r="AI237" s="26" t="str">
        <f t="shared" si="35"/>
        <v/>
      </c>
      <c r="AJ237" s="26" t="str">
        <f t="shared" si="35"/>
        <v/>
      </c>
      <c r="AK237" s="26" t="str">
        <f t="shared" si="35"/>
        <v/>
      </c>
      <c r="AL237" s="26" t="str">
        <f t="shared" si="35"/>
        <v/>
      </c>
      <c r="AM237" s="26" t="str">
        <f t="shared" si="35"/>
        <v/>
      </c>
      <c r="AN237" s="26" t="str">
        <f t="shared" si="35"/>
        <v/>
      </c>
      <c r="AO237" s="26" t="str">
        <f t="shared" si="35"/>
        <v/>
      </c>
      <c r="AP237" s="26" t="str">
        <f t="shared" si="35"/>
        <v/>
      </c>
      <c r="AQ237" s="26" t="str">
        <f t="shared" si="36"/>
        <v/>
      </c>
      <c r="AR237" s="26" t="str">
        <f t="shared" si="36"/>
        <v/>
      </c>
      <c r="AS237" s="26" t="str">
        <f t="shared" si="36"/>
        <v/>
      </c>
      <c r="AT237" s="26" t="str">
        <f t="shared" si="36"/>
        <v/>
      </c>
      <c r="AU237" s="26" t="str">
        <f t="shared" si="36"/>
        <v/>
      </c>
      <c r="AV237" s="26" t="str">
        <f t="shared" si="36"/>
        <v/>
      </c>
      <c r="AW237" s="26" t="str">
        <f t="shared" si="36"/>
        <v/>
      </c>
      <c r="AX237" s="26" t="str">
        <f t="shared" si="36"/>
        <v/>
      </c>
      <c r="AY237" s="26" t="str">
        <f t="shared" si="36"/>
        <v/>
      </c>
    </row>
    <row r="238" spans="3:51" ht="14.1" customHeight="1" thickTop="1" x14ac:dyDescent="0.25">
      <c r="C238" s="40"/>
      <c r="D238" s="40"/>
      <c r="E238" s="40"/>
      <c r="F238" s="40"/>
      <c r="G238" s="40"/>
      <c r="H238" s="40"/>
      <c r="I238" s="40"/>
      <c r="K238" s="167"/>
      <c r="L238" s="161"/>
      <c r="M238" s="161"/>
      <c r="N238" s="161"/>
      <c r="O238" s="167"/>
      <c r="P238" s="17"/>
      <c r="Q238" s="16"/>
      <c r="R238" s="16"/>
      <c r="S238" s="16"/>
      <c r="U238" s="18"/>
      <c r="V238" s="26" t="s">
        <v>9</v>
      </c>
      <c r="W238" s="26" t="str">
        <f t="shared" si="34"/>
        <v/>
      </c>
      <c r="X238" s="26" t="str">
        <f t="shared" si="34"/>
        <v/>
      </c>
      <c r="Y238" s="26" t="str">
        <f t="shared" si="34"/>
        <v/>
      </c>
      <c r="Z238" s="26" t="str">
        <f t="shared" si="34"/>
        <v/>
      </c>
      <c r="AA238" s="26" t="str">
        <f t="shared" si="34"/>
        <v/>
      </c>
      <c r="AB238" s="26" t="str">
        <f t="shared" si="34"/>
        <v/>
      </c>
      <c r="AC238" s="26" t="str">
        <f t="shared" si="34"/>
        <v/>
      </c>
      <c r="AD238" s="26" t="str">
        <f t="shared" si="34"/>
        <v/>
      </c>
      <c r="AE238" s="26" t="str">
        <f t="shared" si="34"/>
        <v/>
      </c>
      <c r="AF238" s="26" t="str">
        <f t="shared" si="34"/>
        <v/>
      </c>
      <c r="AG238" s="26" t="str">
        <f t="shared" si="35"/>
        <v/>
      </c>
      <c r="AH238" s="26" t="str">
        <f t="shared" si="35"/>
        <v/>
      </c>
      <c r="AI238" s="26" t="str">
        <f t="shared" si="35"/>
        <v/>
      </c>
      <c r="AJ238" s="26" t="str">
        <f t="shared" si="35"/>
        <v/>
      </c>
      <c r="AK238" s="26" t="str">
        <f t="shared" si="35"/>
        <v/>
      </c>
      <c r="AL238" s="26" t="str">
        <f t="shared" si="35"/>
        <v/>
      </c>
      <c r="AM238" s="26" t="str">
        <f t="shared" si="35"/>
        <v/>
      </c>
      <c r="AN238" s="26" t="str">
        <f t="shared" si="35"/>
        <v/>
      </c>
      <c r="AO238" s="26" t="str">
        <f t="shared" si="35"/>
        <v/>
      </c>
      <c r="AP238" s="26" t="str">
        <f t="shared" si="35"/>
        <v/>
      </c>
      <c r="AQ238" s="26" t="str">
        <f t="shared" si="36"/>
        <v/>
      </c>
      <c r="AR238" s="26" t="str">
        <f t="shared" si="36"/>
        <v/>
      </c>
      <c r="AS238" s="26" t="str">
        <f t="shared" si="36"/>
        <v/>
      </c>
      <c r="AT238" s="26" t="str">
        <f t="shared" si="36"/>
        <v/>
      </c>
      <c r="AU238" s="26" t="str">
        <f t="shared" si="36"/>
        <v/>
      </c>
      <c r="AV238" s="26" t="str">
        <f t="shared" si="36"/>
        <v/>
      </c>
      <c r="AW238" s="26" t="str">
        <f t="shared" si="36"/>
        <v/>
      </c>
      <c r="AX238" s="26" t="str">
        <f t="shared" si="36"/>
        <v/>
      </c>
      <c r="AY238" s="26" t="str">
        <f t="shared" si="36"/>
        <v/>
      </c>
    </row>
    <row r="239" spans="3:51" ht="21.95" customHeight="1" x14ac:dyDescent="0.25">
      <c r="C239" s="153" t="s">
        <v>109</v>
      </c>
      <c r="D239" s="5"/>
      <c r="E239" s="40"/>
      <c r="F239" s="40"/>
      <c r="G239" s="40"/>
      <c r="H239" s="40"/>
      <c r="I239" s="40"/>
      <c r="K239" s="167"/>
      <c r="L239" s="161"/>
      <c r="M239" s="161"/>
      <c r="N239" s="161"/>
      <c r="O239" s="167"/>
      <c r="P239" s="17"/>
      <c r="Q239" s="16"/>
      <c r="R239" s="16"/>
      <c r="S239" s="16"/>
      <c r="U239" s="18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</row>
    <row r="240" spans="3:51" ht="21.95" customHeight="1" x14ac:dyDescent="0.25">
      <c r="C240" s="11"/>
      <c r="D240" s="7" t="s">
        <v>3</v>
      </c>
      <c r="E240" s="40"/>
      <c r="F240" s="40"/>
      <c r="G240" s="40"/>
      <c r="H240" s="40"/>
      <c r="I240" s="40"/>
      <c r="K240" s="167"/>
      <c r="L240" s="12" t="str">
        <f>IF(AND(C240="",C242=""),"",IF(AND(C240&lt;&gt;"",C242&lt;&gt;""),0,IF(SUM(H236:I236)=0,"",SUM(IF(V240="",0,IF(V240='H-Salden'!V240,0.5,0)),IF(W240="",0,IF(W240='H-Salden'!W240,0.5,0)),IF(X240="",0,IF(X240='H-Salden'!X240,0.5,0)),IF(Y240="",0,IF(Y240='H-Salden'!Y240,0.5,0))))))</f>
        <v/>
      </c>
      <c r="M240" s="9" t="str">
        <f>IF(N240="","","/")</f>
        <v>/</v>
      </c>
      <c r="N240" s="10">
        <f>IF(SUM('H-Salden'!H236:I236)=0,"",1)</f>
        <v>1</v>
      </c>
      <c r="O240" s="167"/>
      <c r="P240" s="17"/>
      <c r="Q240" s="16"/>
      <c r="R240" s="16"/>
      <c r="S240" s="16"/>
      <c r="U240" s="18"/>
      <c r="V240" s="13">
        <f>C240</f>
        <v>0</v>
      </c>
      <c r="W240" s="13">
        <f>C242</f>
        <v>0</v>
      </c>
      <c r="X240" s="14"/>
      <c r="Y240" s="14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</row>
    <row r="241" spans="2:51" ht="8.1" customHeight="1" x14ac:dyDescent="0.25">
      <c r="C241" s="6"/>
      <c r="D241" s="7"/>
      <c r="E241" s="40"/>
      <c r="F241" s="40"/>
      <c r="G241" s="40"/>
      <c r="H241" s="40"/>
      <c r="I241" s="40"/>
      <c r="K241" s="167"/>
      <c r="L241" s="161"/>
      <c r="M241" s="161"/>
      <c r="N241" s="161"/>
      <c r="O241" s="167"/>
      <c r="P241" s="17"/>
      <c r="Q241" s="16"/>
      <c r="R241" s="16"/>
      <c r="S241" s="16"/>
      <c r="U241" s="18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</row>
    <row r="242" spans="2:51" ht="21.95" customHeight="1" x14ac:dyDescent="0.25">
      <c r="C242" s="11"/>
      <c r="D242" s="7" t="s">
        <v>4</v>
      </c>
      <c r="E242" s="40"/>
      <c r="F242" s="40"/>
      <c r="G242" s="40"/>
      <c r="H242" s="40"/>
      <c r="I242" s="40"/>
      <c r="K242" s="167"/>
      <c r="L242" s="161"/>
      <c r="M242" s="161"/>
      <c r="N242" s="161"/>
      <c r="O242" s="167"/>
      <c r="P242" s="17"/>
      <c r="Q242" s="16"/>
      <c r="R242" s="16"/>
      <c r="S242" s="16"/>
      <c r="U242" s="18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</row>
    <row r="243" spans="2:51" ht="14.1" customHeight="1" x14ac:dyDescent="0.25">
      <c r="C243" s="8"/>
      <c r="D243" s="5"/>
      <c r="E243" s="40"/>
      <c r="F243" s="40"/>
      <c r="G243" s="40"/>
      <c r="H243" s="40"/>
      <c r="I243" s="40"/>
      <c r="K243" s="167"/>
      <c r="L243" s="161"/>
      <c r="M243" s="161"/>
      <c r="N243" s="161"/>
      <c r="O243" s="167"/>
      <c r="P243" s="17"/>
      <c r="Q243" s="16"/>
      <c r="R243" s="16"/>
      <c r="S243" s="16"/>
      <c r="U243" s="18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</row>
    <row r="244" spans="2:51" ht="21.95" customHeight="1" x14ac:dyDescent="0.25">
      <c r="C244" s="153" t="s">
        <v>110</v>
      </c>
      <c r="D244" s="5"/>
      <c r="E244" s="40"/>
      <c r="F244" s="40"/>
      <c r="G244" s="40"/>
      <c r="H244" s="40"/>
      <c r="I244" s="40"/>
      <c r="K244" s="167"/>
      <c r="L244" s="161"/>
      <c r="M244" s="161"/>
      <c r="N244" s="161"/>
      <c r="O244" s="167"/>
      <c r="P244" s="17"/>
      <c r="Q244" s="16"/>
      <c r="R244" s="16"/>
      <c r="S244" s="16"/>
      <c r="U244" s="18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</row>
    <row r="245" spans="2:51" ht="21.95" customHeight="1" x14ac:dyDescent="0.25">
      <c r="B245" s="150"/>
      <c r="C245" s="173"/>
      <c r="D245" s="173"/>
      <c r="E245" s="173"/>
      <c r="F245" s="173"/>
      <c r="G245" s="173"/>
      <c r="H245" s="173"/>
      <c r="I245" s="40"/>
      <c r="K245" s="167"/>
      <c r="L245" s="12" t="str">
        <f>IF(C245="","",IF(SUM(H236:I236)=0,"",IF(V245='H-Salden'!V245,1,0)))</f>
        <v/>
      </c>
      <c r="M245" s="9" t="str">
        <f>IF(N245="","","/")</f>
        <v>/</v>
      </c>
      <c r="N245" s="10">
        <f>IF(SUM('H-Salden'!H236:I236)=0,"",1)</f>
        <v>1</v>
      </c>
      <c r="O245" s="167"/>
      <c r="P245" s="17"/>
      <c r="Q245" s="16"/>
      <c r="R245" s="16"/>
      <c r="S245" s="16"/>
      <c r="U245" s="18"/>
      <c r="V245" s="13">
        <f>C245</f>
        <v>0</v>
      </c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</row>
    <row r="246" spans="2:51" s="161" customFormat="1" ht="14.1" customHeight="1" x14ac:dyDescent="0.25">
      <c r="C246" s="8"/>
      <c r="D246" s="5"/>
      <c r="E246" s="40"/>
      <c r="F246" s="40"/>
      <c r="G246" s="40"/>
      <c r="H246" s="40"/>
      <c r="I246" s="40"/>
      <c r="J246"/>
      <c r="K246" s="167"/>
      <c r="O246" s="167"/>
      <c r="P246" s="17"/>
      <c r="Q246" s="16"/>
      <c r="R246" s="16"/>
      <c r="S246" s="16"/>
      <c r="U246" s="18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</row>
    <row r="247" spans="2:51" s="161" customFormat="1" ht="21.95" customHeight="1" x14ac:dyDescent="0.25">
      <c r="C247" s="153" t="s">
        <v>138</v>
      </c>
      <c r="D247" s="40"/>
      <c r="E247" s="40"/>
      <c r="F247" s="40"/>
      <c r="G247" s="40"/>
      <c r="H247" s="40"/>
      <c r="I247" s="40"/>
      <c r="J247"/>
      <c r="K247" s="167"/>
      <c r="O247" s="167"/>
      <c r="P247" s="17"/>
      <c r="Q247" s="16"/>
      <c r="R247" s="16"/>
      <c r="S247" s="16"/>
      <c r="U247" s="18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</row>
    <row r="248" spans="2:51" s="161" customFormat="1" ht="21.95" customHeight="1" x14ac:dyDescent="0.25">
      <c r="B248" s="150"/>
      <c r="C248" s="173"/>
      <c r="D248" s="173"/>
      <c r="E248" s="173"/>
      <c r="F248" s="160" t="s">
        <v>1</v>
      </c>
      <c r="G248" s="173"/>
      <c r="H248" s="173"/>
      <c r="I248" s="173"/>
      <c r="J248"/>
      <c r="K248" s="167"/>
      <c r="L248" s="12" t="str">
        <f>IF(AND(C248="",G248=""),"",IF(SUM(H236:I236)=0,"",SUM(IF(V248="",0,IF(V248='H-Salden'!V248,1,0)),IF(W248="",0,IF(W248='H-Salden'!W248,1,0)),IF(X248="",0,IF(X248='H-Salden'!X248,1,0)),IF(Y248="",0,IF(Y248='H-Salden'!Y248,1,0)))))</f>
        <v/>
      </c>
      <c r="M248" s="9" t="str">
        <f>IF(N248="","","/")</f>
        <v>/</v>
      </c>
      <c r="N248" s="10">
        <f>IF(SUM('H-Salden'!H236:I236)=0,"",2)</f>
        <v>2</v>
      </c>
      <c r="O248" s="167"/>
      <c r="P248" s="17"/>
      <c r="Q248" s="16"/>
      <c r="R248" s="16"/>
      <c r="S248" s="16"/>
      <c r="U248" s="18"/>
      <c r="V248" s="13">
        <f>C248</f>
        <v>0</v>
      </c>
      <c r="W248" s="13">
        <f>G248</f>
        <v>0</v>
      </c>
      <c r="X248" s="14"/>
      <c r="Y248" s="14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</row>
    <row r="249" spans="2:51" ht="21.95" customHeight="1" x14ac:dyDescent="0.25">
      <c r="C249" s="40"/>
      <c r="D249" s="40"/>
      <c r="E249" s="40"/>
      <c r="F249" s="40"/>
      <c r="G249" s="40"/>
      <c r="H249" s="40"/>
      <c r="I249" s="40"/>
      <c r="K249" s="167"/>
      <c r="O249" s="167"/>
      <c r="P249" s="17"/>
      <c r="Q249" s="16"/>
      <c r="R249" s="16"/>
      <c r="S249" s="16"/>
      <c r="U249" s="18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</row>
    <row r="250" spans="2:51" ht="21.95" customHeight="1" x14ac:dyDescent="0.25">
      <c r="C250" s="152" t="s">
        <v>125</v>
      </c>
      <c r="D250" s="40"/>
      <c r="E250" s="40"/>
      <c r="F250" s="40"/>
      <c r="G250" s="40"/>
      <c r="H250" s="40"/>
      <c r="I250" s="40"/>
      <c r="K250" s="167"/>
      <c r="O250" s="167"/>
      <c r="P250" s="17"/>
      <c r="Q250" s="16"/>
      <c r="R250" s="16"/>
      <c r="S250" s="16"/>
      <c r="U250" s="18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</row>
    <row r="251" spans="2:51" ht="21.95" customHeight="1" x14ac:dyDescent="0.25">
      <c r="C251" s="39"/>
      <c r="D251" s="38"/>
      <c r="E251" s="178" t="s">
        <v>31</v>
      </c>
      <c r="F251" s="178"/>
      <c r="G251" s="178"/>
      <c r="H251" s="37" t="s">
        <v>20</v>
      </c>
      <c r="I251" s="36" t="s">
        <v>30</v>
      </c>
      <c r="K251" s="167"/>
      <c r="O251" s="167"/>
      <c r="P251" s="17"/>
      <c r="Q251" s="16"/>
      <c r="R251" s="16"/>
      <c r="S251" s="16"/>
      <c r="U251" s="18"/>
      <c r="V251" s="26" t="s">
        <v>9</v>
      </c>
      <c r="W251" s="26" t="str">
        <f t="shared" ref="W251:AF263" si="39">IF($V251="","",ROUND($V251*W$6,0))</f>
        <v/>
      </c>
      <c r="X251" s="26" t="str">
        <f t="shared" si="39"/>
        <v/>
      </c>
      <c r="Y251" s="26" t="str">
        <f t="shared" si="39"/>
        <v/>
      </c>
      <c r="Z251" s="26" t="str">
        <f t="shared" si="39"/>
        <v/>
      </c>
      <c r="AA251" s="26" t="str">
        <f t="shared" si="39"/>
        <v/>
      </c>
      <c r="AB251" s="26" t="str">
        <f t="shared" si="39"/>
        <v/>
      </c>
      <c r="AC251" s="26" t="str">
        <f t="shared" si="39"/>
        <v/>
      </c>
      <c r="AD251" s="26" t="str">
        <f t="shared" si="39"/>
        <v/>
      </c>
      <c r="AE251" s="26" t="str">
        <f t="shared" si="39"/>
        <v/>
      </c>
      <c r="AF251" s="26" t="str">
        <f t="shared" si="39"/>
        <v/>
      </c>
      <c r="AG251" s="26" t="str">
        <f t="shared" ref="AG251:AP263" si="40">IF($V251="","",ROUND($V251*AG$6,0))</f>
        <v/>
      </c>
      <c r="AH251" s="26" t="str">
        <f t="shared" si="40"/>
        <v/>
      </c>
      <c r="AI251" s="26" t="str">
        <f t="shared" si="40"/>
        <v/>
      </c>
      <c r="AJ251" s="26" t="str">
        <f t="shared" si="40"/>
        <v/>
      </c>
      <c r="AK251" s="26" t="str">
        <f t="shared" si="40"/>
        <v/>
      </c>
      <c r="AL251" s="26" t="str">
        <f t="shared" si="40"/>
        <v/>
      </c>
      <c r="AM251" s="26" t="str">
        <f t="shared" si="40"/>
        <v/>
      </c>
      <c r="AN251" s="26" t="str">
        <f t="shared" si="40"/>
        <v/>
      </c>
      <c r="AO251" s="26" t="str">
        <f t="shared" si="40"/>
        <v/>
      </c>
      <c r="AP251" s="26" t="str">
        <f t="shared" si="40"/>
        <v/>
      </c>
      <c r="AQ251" s="26" t="str">
        <f t="shared" ref="AQ251:AY263" si="41">IF($V251="","",ROUND($V251*AQ$6,0))</f>
        <v/>
      </c>
      <c r="AR251" s="26" t="str">
        <f t="shared" si="41"/>
        <v/>
      </c>
      <c r="AS251" s="26" t="str">
        <f t="shared" si="41"/>
        <v/>
      </c>
      <c r="AT251" s="26" t="str">
        <f t="shared" si="41"/>
        <v/>
      </c>
      <c r="AU251" s="26" t="str">
        <f t="shared" si="41"/>
        <v/>
      </c>
      <c r="AV251" s="26" t="str">
        <f t="shared" si="41"/>
        <v/>
      </c>
      <c r="AW251" s="26" t="str">
        <f t="shared" si="41"/>
        <v/>
      </c>
      <c r="AX251" s="26" t="str">
        <f t="shared" si="41"/>
        <v/>
      </c>
      <c r="AY251" s="26" t="str">
        <f t="shared" si="41"/>
        <v/>
      </c>
    </row>
    <row r="252" spans="2:51" ht="21.95" customHeight="1" x14ac:dyDescent="0.25">
      <c r="C252" s="34" t="s">
        <v>18</v>
      </c>
      <c r="D252" s="35" t="s">
        <v>17</v>
      </c>
      <c r="E252" s="230" t="s">
        <v>16</v>
      </c>
      <c r="F252" s="231"/>
      <c r="G252" s="232"/>
      <c r="H252" s="33" t="s">
        <v>15</v>
      </c>
      <c r="I252" s="33" t="s">
        <v>14</v>
      </c>
      <c r="K252" s="167"/>
      <c r="O252" s="167"/>
      <c r="P252" s="17"/>
      <c r="Q252" s="16"/>
      <c r="R252" s="16"/>
      <c r="S252" s="16"/>
      <c r="U252" s="18"/>
      <c r="V252" s="26" t="s">
        <v>9</v>
      </c>
      <c r="W252" s="26" t="str">
        <f t="shared" si="39"/>
        <v/>
      </c>
      <c r="X252" s="26" t="str">
        <f t="shared" si="39"/>
        <v/>
      </c>
      <c r="Y252" s="26" t="str">
        <f t="shared" si="39"/>
        <v/>
      </c>
      <c r="Z252" s="26" t="str">
        <f t="shared" si="39"/>
        <v/>
      </c>
      <c r="AA252" s="26" t="str">
        <f t="shared" si="39"/>
        <v/>
      </c>
      <c r="AB252" s="26" t="str">
        <f t="shared" si="39"/>
        <v/>
      </c>
      <c r="AC252" s="26" t="str">
        <f t="shared" si="39"/>
        <v/>
      </c>
      <c r="AD252" s="26" t="str">
        <f t="shared" si="39"/>
        <v/>
      </c>
      <c r="AE252" s="26" t="str">
        <f t="shared" si="39"/>
        <v/>
      </c>
      <c r="AF252" s="26" t="str">
        <f t="shared" si="39"/>
        <v/>
      </c>
      <c r="AG252" s="26" t="str">
        <f t="shared" si="40"/>
        <v/>
      </c>
      <c r="AH252" s="26" t="str">
        <f t="shared" si="40"/>
        <v/>
      </c>
      <c r="AI252" s="26" t="str">
        <f t="shared" si="40"/>
        <v/>
      </c>
      <c r="AJ252" s="26" t="str">
        <f t="shared" si="40"/>
        <v/>
      </c>
      <c r="AK252" s="26" t="str">
        <f t="shared" si="40"/>
        <v/>
      </c>
      <c r="AL252" s="26" t="str">
        <f t="shared" si="40"/>
        <v/>
      </c>
      <c r="AM252" s="26" t="str">
        <f t="shared" si="40"/>
        <v/>
      </c>
      <c r="AN252" s="26" t="str">
        <f t="shared" si="40"/>
        <v/>
      </c>
      <c r="AO252" s="26" t="str">
        <f t="shared" si="40"/>
        <v/>
      </c>
      <c r="AP252" s="26" t="str">
        <f t="shared" si="40"/>
        <v/>
      </c>
      <c r="AQ252" s="26" t="str">
        <f t="shared" si="41"/>
        <v/>
      </c>
      <c r="AR252" s="26" t="str">
        <f t="shared" si="41"/>
        <v/>
      </c>
      <c r="AS252" s="26" t="str">
        <f t="shared" si="41"/>
        <v/>
      </c>
      <c r="AT252" s="26" t="str">
        <f t="shared" si="41"/>
        <v/>
      </c>
      <c r="AU252" s="26" t="str">
        <f t="shared" si="41"/>
        <v/>
      </c>
      <c r="AV252" s="26" t="str">
        <f t="shared" si="41"/>
        <v/>
      </c>
      <c r="AW252" s="26" t="str">
        <f t="shared" si="41"/>
        <v/>
      </c>
      <c r="AX252" s="26" t="str">
        <f t="shared" si="41"/>
        <v/>
      </c>
      <c r="AY252" s="26" t="str">
        <f t="shared" si="41"/>
        <v/>
      </c>
    </row>
    <row r="253" spans="2:51" ht="21.95" customHeight="1" x14ac:dyDescent="0.25">
      <c r="C253" s="32" t="s">
        <v>8</v>
      </c>
      <c r="D253" s="31" t="s">
        <v>7</v>
      </c>
      <c r="E253" s="224" t="s">
        <v>29</v>
      </c>
      <c r="F253" s="225"/>
      <c r="G253" s="226"/>
      <c r="H253" s="27">
        <f>IF(OR($O$1="",E253="",TYPE(VLOOKUP(E253,DB,$O$1+1,0))=16),"",VLOOKUP(E253,DB,$O$1+1,0))</f>
        <v>89992</v>
      </c>
      <c r="I253" s="27" t="s">
        <v>9</v>
      </c>
      <c r="K253" s="167"/>
      <c r="O253" s="167"/>
      <c r="P253" s="17"/>
      <c r="Q253" s="16"/>
      <c r="R253" s="16"/>
      <c r="S253" s="16"/>
      <c r="U253" s="18" t="str">
        <f t="shared" ref="U253:U260" si="42">E253</f>
        <v>S. Maschinen und Geräte</v>
      </c>
      <c r="V253" s="26">
        <v>101114.6</v>
      </c>
      <c r="W253" s="26">
        <f t="shared" si="39"/>
        <v>86959</v>
      </c>
      <c r="X253" s="26">
        <f t="shared" si="39"/>
        <v>93025</v>
      </c>
      <c r="Y253" s="26">
        <f t="shared" si="39"/>
        <v>89992</v>
      </c>
      <c r="Z253" s="26">
        <f t="shared" si="39"/>
        <v>103137</v>
      </c>
      <c r="AA253" s="26">
        <f t="shared" si="39"/>
        <v>110215</v>
      </c>
      <c r="AB253" s="26">
        <f t="shared" si="39"/>
        <v>117293</v>
      </c>
      <c r="AC253" s="26">
        <f t="shared" si="39"/>
        <v>106170</v>
      </c>
      <c r="AD253" s="26">
        <f t="shared" si="39"/>
        <v>95048</v>
      </c>
      <c r="AE253" s="26">
        <f t="shared" si="39"/>
        <v>96059</v>
      </c>
      <c r="AF253" s="26">
        <f t="shared" si="39"/>
        <v>76847</v>
      </c>
      <c r="AG253" s="26">
        <f t="shared" si="40"/>
        <v>104148</v>
      </c>
      <c r="AH253" s="26">
        <f t="shared" si="40"/>
        <v>113248</v>
      </c>
      <c r="AI253" s="26">
        <f t="shared" si="40"/>
        <v>122349</v>
      </c>
      <c r="AJ253" s="26">
        <f t="shared" si="40"/>
        <v>109204</v>
      </c>
      <c r="AK253" s="26">
        <f t="shared" si="40"/>
        <v>94037</v>
      </c>
      <c r="AL253" s="26">
        <f t="shared" si="40"/>
        <v>83925</v>
      </c>
      <c r="AM253" s="26">
        <f t="shared" si="40"/>
        <v>92014</v>
      </c>
      <c r="AN253" s="26">
        <f t="shared" si="40"/>
        <v>105159</v>
      </c>
      <c r="AO253" s="26">
        <f t="shared" si="40"/>
        <v>112237</v>
      </c>
      <c r="AP253" s="26">
        <f t="shared" si="40"/>
        <v>78869</v>
      </c>
      <c r="AQ253" s="26">
        <f t="shared" si="41"/>
        <v>110215</v>
      </c>
      <c r="AR253" s="26">
        <f t="shared" si="41"/>
        <v>86959</v>
      </c>
      <c r="AS253" s="26">
        <f t="shared" si="41"/>
        <v>84936</v>
      </c>
      <c r="AT253" s="26">
        <f t="shared" si="41"/>
        <v>114259</v>
      </c>
      <c r="AU253" s="26">
        <f t="shared" si="41"/>
        <v>89992</v>
      </c>
      <c r="AV253" s="26">
        <f t="shared" si="41"/>
        <v>113248</v>
      </c>
      <c r="AW253" s="26">
        <f t="shared" si="41"/>
        <v>118304</v>
      </c>
      <c r="AX253" s="26">
        <f t="shared" si="41"/>
        <v>95048</v>
      </c>
      <c r="AY253" s="26">
        <f t="shared" si="41"/>
        <v>116282</v>
      </c>
    </row>
    <row r="254" spans="2:51" ht="21.95" customHeight="1" x14ac:dyDescent="0.25">
      <c r="C254" s="30" t="s">
        <v>8</v>
      </c>
      <c r="D254" s="29" t="s">
        <v>7</v>
      </c>
      <c r="E254" s="227" t="s">
        <v>28</v>
      </c>
      <c r="F254" s="228"/>
      <c r="G254" s="229"/>
      <c r="H254" s="28">
        <f>IF(OR($O$1="",E254="",TYPE(VLOOKUP(E254,DB,$O$1+1,0))=16),"",VLOOKUP(E254,DB,$O$1+1,0))</f>
        <v>45365</v>
      </c>
      <c r="I254" s="27" t="s">
        <v>9</v>
      </c>
      <c r="K254" s="167"/>
      <c r="O254" s="167"/>
      <c r="P254" s="17"/>
      <c r="Q254" s="16"/>
      <c r="R254" s="16"/>
      <c r="S254" s="16"/>
      <c r="U254" s="18" t="str">
        <f t="shared" si="42"/>
        <v>S. Betriebs- und Geschäftsgebäude</v>
      </c>
      <c r="V254" s="26">
        <v>50972.4</v>
      </c>
      <c r="W254" s="26">
        <f t="shared" si="39"/>
        <v>43836</v>
      </c>
      <c r="X254" s="26">
        <f t="shared" si="39"/>
        <v>46895</v>
      </c>
      <c r="Y254" s="26">
        <f t="shared" si="39"/>
        <v>45365</v>
      </c>
      <c r="Z254" s="26">
        <f t="shared" si="39"/>
        <v>51992</v>
      </c>
      <c r="AA254" s="26">
        <f t="shared" si="39"/>
        <v>55560</v>
      </c>
      <c r="AB254" s="26">
        <f t="shared" si="39"/>
        <v>59128</v>
      </c>
      <c r="AC254" s="26">
        <f t="shared" si="39"/>
        <v>53521</v>
      </c>
      <c r="AD254" s="26">
        <f t="shared" si="39"/>
        <v>47914</v>
      </c>
      <c r="AE254" s="26">
        <f t="shared" si="39"/>
        <v>48424</v>
      </c>
      <c r="AF254" s="26">
        <f t="shared" si="39"/>
        <v>38739</v>
      </c>
      <c r="AG254" s="26">
        <f t="shared" si="40"/>
        <v>52502</v>
      </c>
      <c r="AH254" s="26">
        <f t="shared" si="40"/>
        <v>57089</v>
      </c>
      <c r="AI254" s="26">
        <f t="shared" si="40"/>
        <v>61677</v>
      </c>
      <c r="AJ254" s="26">
        <f t="shared" si="40"/>
        <v>55050</v>
      </c>
      <c r="AK254" s="26">
        <f t="shared" si="40"/>
        <v>47404</v>
      </c>
      <c r="AL254" s="26">
        <f t="shared" si="40"/>
        <v>42307</v>
      </c>
      <c r="AM254" s="26">
        <f t="shared" si="40"/>
        <v>46385</v>
      </c>
      <c r="AN254" s="26">
        <f t="shared" si="40"/>
        <v>53011</v>
      </c>
      <c r="AO254" s="26">
        <f t="shared" si="40"/>
        <v>56579</v>
      </c>
      <c r="AP254" s="26">
        <f t="shared" si="40"/>
        <v>39758</v>
      </c>
      <c r="AQ254" s="26">
        <f t="shared" si="41"/>
        <v>55560</v>
      </c>
      <c r="AR254" s="26">
        <f t="shared" si="41"/>
        <v>43836</v>
      </c>
      <c r="AS254" s="26">
        <f t="shared" si="41"/>
        <v>42817</v>
      </c>
      <c r="AT254" s="26">
        <f t="shared" si="41"/>
        <v>57599</v>
      </c>
      <c r="AU254" s="26">
        <f t="shared" si="41"/>
        <v>45365</v>
      </c>
      <c r="AV254" s="26">
        <f t="shared" si="41"/>
        <v>57089</v>
      </c>
      <c r="AW254" s="26">
        <f t="shared" si="41"/>
        <v>59638</v>
      </c>
      <c r="AX254" s="26">
        <f t="shared" si="41"/>
        <v>47914</v>
      </c>
      <c r="AY254" s="26">
        <f t="shared" si="41"/>
        <v>58618</v>
      </c>
    </row>
    <row r="255" spans="2:51" ht="21.95" customHeight="1" x14ac:dyDescent="0.25">
      <c r="C255" s="30" t="s">
        <v>8</v>
      </c>
      <c r="D255" s="29" t="s">
        <v>7</v>
      </c>
      <c r="E255" s="227" t="s">
        <v>27</v>
      </c>
      <c r="F255" s="228"/>
      <c r="G255" s="229"/>
      <c r="H255" s="28">
        <f>IF(OR($O$1="",E255="",TYPE(VLOOKUP(E255,DB,$O$1+1,0))=16),"",VLOOKUP(E255,DB,$O$1+1,0))</f>
        <v>4486</v>
      </c>
      <c r="I255" s="27" t="s">
        <v>9</v>
      </c>
      <c r="K255" s="167"/>
      <c r="O255" s="167"/>
      <c r="P255" s="17"/>
      <c r="Q255" s="16"/>
      <c r="R255" s="16"/>
      <c r="S255" s="16"/>
      <c r="U255" s="18" t="str">
        <f t="shared" si="42"/>
        <v>S. Kassa</v>
      </c>
      <c r="V255" s="26">
        <v>5040.8</v>
      </c>
      <c r="W255" s="26">
        <f t="shared" si="39"/>
        <v>4335</v>
      </c>
      <c r="X255" s="26">
        <f t="shared" si="39"/>
        <v>4638</v>
      </c>
      <c r="Y255" s="26">
        <f t="shared" si="39"/>
        <v>4486</v>
      </c>
      <c r="Z255" s="26">
        <f t="shared" si="39"/>
        <v>5142</v>
      </c>
      <c r="AA255" s="26">
        <f t="shared" si="39"/>
        <v>5494</v>
      </c>
      <c r="AB255" s="26">
        <f t="shared" si="39"/>
        <v>5847</v>
      </c>
      <c r="AC255" s="26">
        <f t="shared" si="39"/>
        <v>5293</v>
      </c>
      <c r="AD255" s="26">
        <f t="shared" si="39"/>
        <v>4738</v>
      </c>
      <c r="AE255" s="26">
        <f t="shared" si="39"/>
        <v>4789</v>
      </c>
      <c r="AF255" s="26">
        <f t="shared" si="39"/>
        <v>3831</v>
      </c>
      <c r="AG255" s="26">
        <f t="shared" si="40"/>
        <v>5192</v>
      </c>
      <c r="AH255" s="26">
        <f t="shared" si="40"/>
        <v>5646</v>
      </c>
      <c r="AI255" s="26">
        <f t="shared" si="40"/>
        <v>6099</v>
      </c>
      <c r="AJ255" s="26">
        <f t="shared" si="40"/>
        <v>5444</v>
      </c>
      <c r="AK255" s="26">
        <f t="shared" si="40"/>
        <v>4688</v>
      </c>
      <c r="AL255" s="26">
        <f t="shared" si="40"/>
        <v>4184</v>
      </c>
      <c r="AM255" s="26">
        <f t="shared" si="40"/>
        <v>4587</v>
      </c>
      <c r="AN255" s="26">
        <f t="shared" si="40"/>
        <v>5242</v>
      </c>
      <c r="AO255" s="26">
        <f t="shared" si="40"/>
        <v>5595</v>
      </c>
      <c r="AP255" s="26">
        <f t="shared" si="40"/>
        <v>3932</v>
      </c>
      <c r="AQ255" s="26">
        <f t="shared" si="41"/>
        <v>5494</v>
      </c>
      <c r="AR255" s="26">
        <f t="shared" si="41"/>
        <v>4335</v>
      </c>
      <c r="AS255" s="26">
        <f t="shared" si="41"/>
        <v>4234</v>
      </c>
      <c r="AT255" s="26">
        <f t="shared" si="41"/>
        <v>5696</v>
      </c>
      <c r="AU255" s="26">
        <f t="shared" si="41"/>
        <v>4486</v>
      </c>
      <c r="AV255" s="26">
        <f t="shared" si="41"/>
        <v>5646</v>
      </c>
      <c r="AW255" s="26">
        <f t="shared" si="41"/>
        <v>5898</v>
      </c>
      <c r="AX255" s="26">
        <f t="shared" si="41"/>
        <v>4738</v>
      </c>
      <c r="AY255" s="26">
        <f t="shared" si="41"/>
        <v>5797</v>
      </c>
    </row>
    <row r="256" spans="2:51" ht="21.95" customHeight="1" x14ac:dyDescent="0.25">
      <c r="C256" s="30" t="s">
        <v>8</v>
      </c>
      <c r="D256" s="29" t="s">
        <v>7</v>
      </c>
      <c r="E256" s="227" t="s">
        <v>26</v>
      </c>
      <c r="F256" s="228"/>
      <c r="G256" s="229"/>
      <c r="H256" s="28">
        <f>IF(OR($O$1="",E256="",TYPE(VLOOKUP(E256,DB,$O$1+1,0))=16),"",VLOOKUP(E256,DB,$O$1+1,0))</f>
        <v>210</v>
      </c>
      <c r="I256" s="27" t="s">
        <v>9</v>
      </c>
      <c r="K256" s="167"/>
      <c r="O256" s="167"/>
      <c r="P256" s="17"/>
      <c r="Q256" s="16"/>
      <c r="R256" s="16"/>
      <c r="S256" s="16"/>
      <c r="U256" s="18" t="str">
        <f t="shared" si="42"/>
        <v>S. Bank - betrieblich 1</v>
      </c>
      <c r="V256" s="26">
        <v>235.60000000000218</v>
      </c>
      <c r="W256" s="26">
        <f t="shared" si="39"/>
        <v>203</v>
      </c>
      <c r="X256" s="26">
        <f t="shared" si="39"/>
        <v>217</v>
      </c>
      <c r="Y256" s="26">
        <f t="shared" si="39"/>
        <v>210</v>
      </c>
      <c r="Z256" s="26">
        <f t="shared" si="39"/>
        <v>240</v>
      </c>
      <c r="AA256" s="26">
        <f t="shared" si="39"/>
        <v>257</v>
      </c>
      <c r="AB256" s="26">
        <f t="shared" si="39"/>
        <v>273</v>
      </c>
      <c r="AC256" s="26">
        <f t="shared" si="39"/>
        <v>247</v>
      </c>
      <c r="AD256" s="26">
        <f t="shared" si="39"/>
        <v>221</v>
      </c>
      <c r="AE256" s="26">
        <f t="shared" si="39"/>
        <v>224</v>
      </c>
      <c r="AF256" s="26">
        <f t="shared" si="39"/>
        <v>179</v>
      </c>
      <c r="AG256" s="26">
        <f t="shared" si="40"/>
        <v>243</v>
      </c>
      <c r="AH256" s="26">
        <f t="shared" si="40"/>
        <v>264</v>
      </c>
      <c r="AI256" s="26">
        <f t="shared" si="40"/>
        <v>285</v>
      </c>
      <c r="AJ256" s="26">
        <f t="shared" si="40"/>
        <v>254</v>
      </c>
      <c r="AK256" s="26">
        <f t="shared" si="40"/>
        <v>219</v>
      </c>
      <c r="AL256" s="26">
        <f t="shared" si="40"/>
        <v>196</v>
      </c>
      <c r="AM256" s="26">
        <f t="shared" si="40"/>
        <v>214</v>
      </c>
      <c r="AN256" s="26">
        <f t="shared" si="40"/>
        <v>245</v>
      </c>
      <c r="AO256" s="26">
        <f t="shared" si="40"/>
        <v>262</v>
      </c>
      <c r="AP256" s="26">
        <f t="shared" si="40"/>
        <v>184</v>
      </c>
      <c r="AQ256" s="26">
        <f t="shared" si="41"/>
        <v>257</v>
      </c>
      <c r="AR256" s="26">
        <f t="shared" si="41"/>
        <v>203</v>
      </c>
      <c r="AS256" s="26">
        <f t="shared" si="41"/>
        <v>198</v>
      </c>
      <c r="AT256" s="26">
        <f t="shared" si="41"/>
        <v>266</v>
      </c>
      <c r="AU256" s="26">
        <f t="shared" si="41"/>
        <v>210</v>
      </c>
      <c r="AV256" s="26">
        <f t="shared" si="41"/>
        <v>264</v>
      </c>
      <c r="AW256" s="26">
        <f t="shared" si="41"/>
        <v>276</v>
      </c>
      <c r="AX256" s="26">
        <f t="shared" si="41"/>
        <v>221</v>
      </c>
      <c r="AY256" s="26">
        <f t="shared" si="41"/>
        <v>271</v>
      </c>
    </row>
    <row r="257" spans="2:51" ht="21.95" customHeight="1" x14ac:dyDescent="0.25">
      <c r="C257" s="30" t="s">
        <v>8</v>
      </c>
      <c r="D257" s="29" t="s">
        <v>7</v>
      </c>
      <c r="E257" s="227" t="s">
        <v>25</v>
      </c>
      <c r="F257" s="228"/>
      <c r="G257" s="229"/>
      <c r="H257" s="28" t="s">
        <v>9</v>
      </c>
      <c r="I257" s="27">
        <f>IF(OR($O$1="",E257="",TYPE(VLOOKUP(E257,DB,$O$1+1,0))=16),"",VLOOKUP(E257,DB,$O$1+1,0))</f>
        <v>7059</v>
      </c>
      <c r="K257" s="167"/>
      <c r="O257" s="167"/>
      <c r="P257" s="17"/>
      <c r="Q257" s="16"/>
      <c r="R257" s="16"/>
      <c r="S257" s="16"/>
      <c r="U257" s="18" t="str">
        <f t="shared" si="42"/>
        <v>S. Darlehen - betrieblich</v>
      </c>
      <c r="V257" s="26">
        <v>7931.5999999999995</v>
      </c>
      <c r="W257" s="26">
        <f t="shared" si="39"/>
        <v>6821</v>
      </c>
      <c r="X257" s="26">
        <f t="shared" si="39"/>
        <v>7297</v>
      </c>
      <c r="Y257" s="26">
        <f t="shared" si="39"/>
        <v>7059</v>
      </c>
      <c r="Z257" s="26">
        <f t="shared" si="39"/>
        <v>8090</v>
      </c>
      <c r="AA257" s="26">
        <f t="shared" si="39"/>
        <v>8645</v>
      </c>
      <c r="AB257" s="26">
        <f t="shared" si="39"/>
        <v>9201</v>
      </c>
      <c r="AC257" s="26">
        <f t="shared" si="39"/>
        <v>8328</v>
      </c>
      <c r="AD257" s="26">
        <f t="shared" si="39"/>
        <v>7456</v>
      </c>
      <c r="AE257" s="26">
        <f t="shared" si="39"/>
        <v>7535</v>
      </c>
      <c r="AF257" s="26">
        <f t="shared" si="39"/>
        <v>6028</v>
      </c>
      <c r="AG257" s="26">
        <f t="shared" si="40"/>
        <v>8170</v>
      </c>
      <c r="AH257" s="26">
        <f t="shared" si="40"/>
        <v>8883</v>
      </c>
      <c r="AI257" s="26">
        <f t="shared" si="40"/>
        <v>9597</v>
      </c>
      <c r="AJ257" s="26">
        <f t="shared" si="40"/>
        <v>8566</v>
      </c>
      <c r="AK257" s="26">
        <f t="shared" si="40"/>
        <v>7376</v>
      </c>
      <c r="AL257" s="26">
        <f t="shared" si="40"/>
        <v>6583</v>
      </c>
      <c r="AM257" s="26">
        <f t="shared" si="40"/>
        <v>7218</v>
      </c>
      <c r="AN257" s="26">
        <f t="shared" si="40"/>
        <v>8249</v>
      </c>
      <c r="AO257" s="26">
        <f t="shared" si="40"/>
        <v>8804</v>
      </c>
      <c r="AP257" s="26">
        <f t="shared" si="40"/>
        <v>6187</v>
      </c>
      <c r="AQ257" s="26">
        <f t="shared" si="41"/>
        <v>8645</v>
      </c>
      <c r="AR257" s="26">
        <f t="shared" si="41"/>
        <v>6821</v>
      </c>
      <c r="AS257" s="26">
        <f t="shared" si="41"/>
        <v>6663</v>
      </c>
      <c r="AT257" s="26">
        <f t="shared" si="41"/>
        <v>8963</v>
      </c>
      <c r="AU257" s="26">
        <f t="shared" si="41"/>
        <v>7059</v>
      </c>
      <c r="AV257" s="26">
        <f t="shared" si="41"/>
        <v>8883</v>
      </c>
      <c r="AW257" s="26">
        <f t="shared" si="41"/>
        <v>9280</v>
      </c>
      <c r="AX257" s="26">
        <f t="shared" si="41"/>
        <v>7456</v>
      </c>
      <c r="AY257" s="26">
        <f t="shared" si="41"/>
        <v>9121</v>
      </c>
    </row>
    <row r="258" spans="2:51" ht="21.95" customHeight="1" x14ac:dyDescent="0.25">
      <c r="C258" s="30" t="s">
        <v>8</v>
      </c>
      <c r="D258" s="29" t="s">
        <v>7</v>
      </c>
      <c r="E258" s="227" t="s">
        <v>24</v>
      </c>
      <c r="F258" s="228"/>
      <c r="G258" s="229"/>
      <c r="H258" s="28">
        <f>IF(OR($O$1="",E258="",TYPE(VLOOKUP(E258,DB,$O$1+1,0))=16),"",VLOOKUP(E258,DB,$O$1+1,0))</f>
        <v>35411</v>
      </c>
      <c r="I258" s="27" t="s">
        <v>9</v>
      </c>
      <c r="K258" s="167"/>
      <c r="O258" s="167"/>
      <c r="P258" s="17"/>
      <c r="Q258" s="16"/>
      <c r="R258" s="16"/>
      <c r="S258" s="16"/>
      <c r="U258" s="18" t="str">
        <f t="shared" si="42"/>
        <v>S. Bestand Vieh</v>
      </c>
      <c r="V258" s="26">
        <v>39787.100000000006</v>
      </c>
      <c r="W258" s="26">
        <f t="shared" si="39"/>
        <v>34217</v>
      </c>
      <c r="X258" s="26">
        <f t="shared" si="39"/>
        <v>36604</v>
      </c>
      <c r="Y258" s="26">
        <f t="shared" si="39"/>
        <v>35411</v>
      </c>
      <c r="Z258" s="26">
        <f t="shared" si="39"/>
        <v>40583</v>
      </c>
      <c r="AA258" s="26">
        <f t="shared" si="39"/>
        <v>43368</v>
      </c>
      <c r="AB258" s="26">
        <f t="shared" si="39"/>
        <v>46153</v>
      </c>
      <c r="AC258" s="26">
        <f t="shared" si="39"/>
        <v>41776</v>
      </c>
      <c r="AD258" s="26">
        <f t="shared" si="39"/>
        <v>37400</v>
      </c>
      <c r="AE258" s="26">
        <f t="shared" si="39"/>
        <v>37798</v>
      </c>
      <c r="AF258" s="26">
        <f t="shared" si="39"/>
        <v>30238</v>
      </c>
      <c r="AG258" s="26">
        <f t="shared" si="40"/>
        <v>40981</v>
      </c>
      <c r="AH258" s="26">
        <f t="shared" si="40"/>
        <v>44562</v>
      </c>
      <c r="AI258" s="26">
        <f t="shared" si="40"/>
        <v>48142</v>
      </c>
      <c r="AJ258" s="26">
        <f t="shared" si="40"/>
        <v>42970</v>
      </c>
      <c r="AK258" s="26">
        <f t="shared" si="40"/>
        <v>37002</v>
      </c>
      <c r="AL258" s="26">
        <f t="shared" si="40"/>
        <v>33023</v>
      </c>
      <c r="AM258" s="26">
        <f t="shared" si="40"/>
        <v>36206</v>
      </c>
      <c r="AN258" s="26">
        <f t="shared" si="40"/>
        <v>41379</v>
      </c>
      <c r="AO258" s="26">
        <f t="shared" si="40"/>
        <v>44164</v>
      </c>
      <c r="AP258" s="26">
        <f t="shared" si="40"/>
        <v>31034</v>
      </c>
      <c r="AQ258" s="26">
        <f t="shared" si="41"/>
        <v>43368</v>
      </c>
      <c r="AR258" s="26">
        <f t="shared" si="41"/>
        <v>34217</v>
      </c>
      <c r="AS258" s="26">
        <f t="shared" si="41"/>
        <v>33421</v>
      </c>
      <c r="AT258" s="26">
        <f t="shared" si="41"/>
        <v>44959</v>
      </c>
      <c r="AU258" s="26">
        <f t="shared" si="41"/>
        <v>35411</v>
      </c>
      <c r="AV258" s="26">
        <f t="shared" si="41"/>
        <v>44562</v>
      </c>
      <c r="AW258" s="26">
        <f t="shared" si="41"/>
        <v>46551</v>
      </c>
      <c r="AX258" s="26">
        <f t="shared" si="41"/>
        <v>37400</v>
      </c>
      <c r="AY258" s="26">
        <f t="shared" si="41"/>
        <v>45755</v>
      </c>
    </row>
    <row r="259" spans="2:51" ht="21.95" customHeight="1" x14ac:dyDescent="0.25">
      <c r="C259" s="30" t="s">
        <v>8</v>
      </c>
      <c r="D259" s="29" t="s">
        <v>7</v>
      </c>
      <c r="E259" s="227" t="s">
        <v>23</v>
      </c>
      <c r="F259" s="228"/>
      <c r="G259" s="229"/>
      <c r="H259" s="28">
        <f>IF(OR($O$1="",E259="",TYPE(VLOOKUP(E259,DB,$O$1+1,0))=16),"",VLOOKUP(E259,DB,$O$1+1,0))</f>
        <v>1319</v>
      </c>
      <c r="I259" s="27" t="s">
        <v>9</v>
      </c>
      <c r="K259" s="167"/>
      <c r="O259" s="167"/>
      <c r="P259" s="17"/>
      <c r="Q259" s="16"/>
      <c r="R259" s="16"/>
      <c r="S259" s="16"/>
      <c r="U259" s="18" t="str">
        <f t="shared" si="42"/>
        <v>S. Selbst erzeugte Vorräte</v>
      </c>
      <c r="V259" s="26">
        <v>1482.1000000000001</v>
      </c>
      <c r="W259" s="26">
        <f t="shared" si="39"/>
        <v>1275</v>
      </c>
      <c r="X259" s="26">
        <f t="shared" si="39"/>
        <v>1364</v>
      </c>
      <c r="Y259" s="26">
        <f t="shared" si="39"/>
        <v>1319</v>
      </c>
      <c r="Z259" s="26">
        <f t="shared" si="39"/>
        <v>1512</v>
      </c>
      <c r="AA259" s="26">
        <f t="shared" si="39"/>
        <v>1615</v>
      </c>
      <c r="AB259" s="26">
        <f t="shared" si="39"/>
        <v>1719</v>
      </c>
      <c r="AC259" s="26">
        <f t="shared" si="39"/>
        <v>1556</v>
      </c>
      <c r="AD259" s="26">
        <f t="shared" si="39"/>
        <v>1393</v>
      </c>
      <c r="AE259" s="26">
        <f t="shared" si="39"/>
        <v>1408</v>
      </c>
      <c r="AF259" s="26">
        <f t="shared" si="39"/>
        <v>1126</v>
      </c>
      <c r="AG259" s="26">
        <f t="shared" si="40"/>
        <v>1527</v>
      </c>
      <c r="AH259" s="26">
        <f t="shared" si="40"/>
        <v>1660</v>
      </c>
      <c r="AI259" s="26">
        <f t="shared" si="40"/>
        <v>1793</v>
      </c>
      <c r="AJ259" s="26">
        <f t="shared" si="40"/>
        <v>1601</v>
      </c>
      <c r="AK259" s="26">
        <f t="shared" si="40"/>
        <v>1378</v>
      </c>
      <c r="AL259" s="26">
        <f t="shared" si="40"/>
        <v>1230</v>
      </c>
      <c r="AM259" s="26">
        <f t="shared" si="40"/>
        <v>1349</v>
      </c>
      <c r="AN259" s="26">
        <f t="shared" si="40"/>
        <v>1541</v>
      </c>
      <c r="AO259" s="26">
        <f t="shared" si="40"/>
        <v>1645</v>
      </c>
      <c r="AP259" s="26">
        <f t="shared" si="40"/>
        <v>1156</v>
      </c>
      <c r="AQ259" s="26">
        <f t="shared" si="41"/>
        <v>1615</v>
      </c>
      <c r="AR259" s="26">
        <f t="shared" si="41"/>
        <v>1275</v>
      </c>
      <c r="AS259" s="26">
        <f t="shared" si="41"/>
        <v>1245</v>
      </c>
      <c r="AT259" s="26">
        <f t="shared" si="41"/>
        <v>1675</v>
      </c>
      <c r="AU259" s="26">
        <f t="shared" si="41"/>
        <v>1319</v>
      </c>
      <c r="AV259" s="26">
        <f t="shared" si="41"/>
        <v>1660</v>
      </c>
      <c r="AW259" s="26">
        <f t="shared" si="41"/>
        <v>1734</v>
      </c>
      <c r="AX259" s="26">
        <f t="shared" si="41"/>
        <v>1393</v>
      </c>
      <c r="AY259" s="26">
        <f t="shared" si="41"/>
        <v>1704</v>
      </c>
    </row>
    <row r="260" spans="2:51" ht="21.95" customHeight="1" x14ac:dyDescent="0.25">
      <c r="C260" s="30" t="s">
        <v>8</v>
      </c>
      <c r="D260" s="29" t="s">
        <v>7</v>
      </c>
      <c r="E260" s="227" t="s">
        <v>22</v>
      </c>
      <c r="F260" s="228"/>
      <c r="G260" s="229"/>
      <c r="H260" s="28">
        <f>IF(OR($O$1="",E260="",TYPE(VLOOKUP(E260,DB,$O$1+1,0))=16),"",VLOOKUP(E260,DB,$O$1+1,0))</f>
        <v>3199</v>
      </c>
      <c r="I260" s="27" t="s">
        <v>9</v>
      </c>
      <c r="K260" s="167"/>
      <c r="O260" s="167"/>
      <c r="P260" s="17"/>
      <c r="Q260" s="16"/>
      <c r="R260" s="16"/>
      <c r="S260" s="16"/>
      <c r="U260" s="18" t="str">
        <f t="shared" si="42"/>
        <v>S. Zugekaufte Vorräte 20%</v>
      </c>
      <c r="V260" s="26">
        <v>3594.5</v>
      </c>
      <c r="W260" s="26">
        <f t="shared" si="39"/>
        <v>3091</v>
      </c>
      <c r="X260" s="26">
        <f t="shared" si="39"/>
        <v>3307</v>
      </c>
      <c r="Y260" s="26">
        <f t="shared" si="39"/>
        <v>3199</v>
      </c>
      <c r="Z260" s="26">
        <f t="shared" si="39"/>
        <v>3666</v>
      </c>
      <c r="AA260" s="26">
        <f t="shared" si="39"/>
        <v>3918</v>
      </c>
      <c r="AB260" s="26">
        <f t="shared" si="39"/>
        <v>4170</v>
      </c>
      <c r="AC260" s="26">
        <f t="shared" si="39"/>
        <v>3774</v>
      </c>
      <c r="AD260" s="26">
        <f t="shared" si="39"/>
        <v>3379</v>
      </c>
      <c r="AE260" s="26">
        <f t="shared" si="39"/>
        <v>3415</v>
      </c>
      <c r="AF260" s="26">
        <f t="shared" si="39"/>
        <v>2732</v>
      </c>
      <c r="AG260" s="26">
        <f t="shared" si="40"/>
        <v>3702</v>
      </c>
      <c r="AH260" s="26">
        <f t="shared" si="40"/>
        <v>4026</v>
      </c>
      <c r="AI260" s="26">
        <f t="shared" si="40"/>
        <v>4349</v>
      </c>
      <c r="AJ260" s="26">
        <f t="shared" si="40"/>
        <v>3882</v>
      </c>
      <c r="AK260" s="26">
        <f t="shared" si="40"/>
        <v>3343</v>
      </c>
      <c r="AL260" s="26">
        <f t="shared" si="40"/>
        <v>2983</v>
      </c>
      <c r="AM260" s="26">
        <f t="shared" si="40"/>
        <v>3271</v>
      </c>
      <c r="AN260" s="26">
        <f t="shared" si="40"/>
        <v>3738</v>
      </c>
      <c r="AO260" s="26">
        <f t="shared" si="40"/>
        <v>3990</v>
      </c>
      <c r="AP260" s="26">
        <f t="shared" si="40"/>
        <v>2804</v>
      </c>
      <c r="AQ260" s="26">
        <f t="shared" si="41"/>
        <v>3918</v>
      </c>
      <c r="AR260" s="26">
        <f t="shared" si="41"/>
        <v>3091</v>
      </c>
      <c r="AS260" s="26">
        <f t="shared" si="41"/>
        <v>3019</v>
      </c>
      <c r="AT260" s="26">
        <f t="shared" si="41"/>
        <v>4062</v>
      </c>
      <c r="AU260" s="26">
        <f t="shared" si="41"/>
        <v>3199</v>
      </c>
      <c r="AV260" s="26">
        <f t="shared" si="41"/>
        <v>4026</v>
      </c>
      <c r="AW260" s="26">
        <f t="shared" si="41"/>
        <v>4206</v>
      </c>
      <c r="AX260" s="26">
        <f t="shared" si="41"/>
        <v>3379</v>
      </c>
      <c r="AY260" s="26">
        <f t="shared" si="41"/>
        <v>4134</v>
      </c>
    </row>
    <row r="261" spans="2:51" ht="21.95" customHeight="1" x14ac:dyDescent="0.25">
      <c r="C261" s="25" t="s">
        <v>8</v>
      </c>
      <c r="D261" s="24" t="s">
        <v>7</v>
      </c>
      <c r="E261" s="174" t="s">
        <v>6</v>
      </c>
      <c r="F261" s="175"/>
      <c r="G261" s="176"/>
      <c r="H261" s="170"/>
      <c r="I261" s="170"/>
      <c r="K261" s="167"/>
      <c r="L261" s="12" t="str">
        <f>IF(SUM(H261:I261)=0,"",IF(SUM(H261:I261)=SUM('H-Salden'!H261:I261),1,0))</f>
        <v/>
      </c>
      <c r="M261" s="9" t="str">
        <f>IF(N261="","","/")</f>
        <v>/</v>
      </c>
      <c r="N261" s="10">
        <f>IF(SUM('H-Salden'!H261:I261)=0,"",1)</f>
        <v>1</v>
      </c>
      <c r="O261" s="167"/>
      <c r="P261" s="17"/>
      <c r="Q261" s="16"/>
      <c r="R261" s="16"/>
      <c r="S261" s="16"/>
      <c r="U261" s="18"/>
      <c r="V261" s="26" t="s">
        <v>9</v>
      </c>
      <c r="W261" s="26" t="str">
        <f t="shared" si="39"/>
        <v/>
      </c>
      <c r="X261" s="26" t="str">
        <f t="shared" si="39"/>
        <v/>
      </c>
      <c r="Y261" s="26" t="str">
        <f t="shared" si="39"/>
        <v/>
      </c>
      <c r="Z261" s="26" t="str">
        <f t="shared" si="39"/>
        <v/>
      </c>
      <c r="AA261" s="26" t="str">
        <f t="shared" si="39"/>
        <v/>
      </c>
      <c r="AB261" s="26" t="str">
        <f t="shared" si="39"/>
        <v/>
      </c>
      <c r="AC261" s="26" t="str">
        <f t="shared" si="39"/>
        <v/>
      </c>
      <c r="AD261" s="26" t="str">
        <f t="shared" si="39"/>
        <v/>
      </c>
      <c r="AE261" s="26" t="str">
        <f t="shared" si="39"/>
        <v/>
      </c>
      <c r="AF261" s="26" t="str">
        <f t="shared" si="39"/>
        <v/>
      </c>
      <c r="AG261" s="26" t="str">
        <f t="shared" si="40"/>
        <v/>
      </c>
      <c r="AH261" s="26" t="str">
        <f t="shared" si="40"/>
        <v/>
      </c>
      <c r="AI261" s="26" t="str">
        <f t="shared" si="40"/>
        <v/>
      </c>
      <c r="AJ261" s="26" t="str">
        <f t="shared" si="40"/>
        <v/>
      </c>
      <c r="AK261" s="26" t="str">
        <f t="shared" si="40"/>
        <v/>
      </c>
      <c r="AL261" s="26" t="str">
        <f t="shared" si="40"/>
        <v/>
      </c>
      <c r="AM261" s="26" t="str">
        <f t="shared" si="40"/>
        <v/>
      </c>
      <c r="AN261" s="26" t="str">
        <f t="shared" si="40"/>
        <v/>
      </c>
      <c r="AO261" s="26" t="str">
        <f t="shared" si="40"/>
        <v/>
      </c>
      <c r="AP261" s="26" t="str">
        <f t="shared" si="40"/>
        <v/>
      </c>
      <c r="AQ261" s="26" t="str">
        <f t="shared" si="41"/>
        <v/>
      </c>
      <c r="AR261" s="26" t="str">
        <f t="shared" si="41"/>
        <v/>
      </c>
      <c r="AS261" s="26" t="str">
        <f t="shared" si="41"/>
        <v/>
      </c>
      <c r="AT261" s="26" t="str">
        <f t="shared" si="41"/>
        <v/>
      </c>
      <c r="AU261" s="26" t="str">
        <f t="shared" si="41"/>
        <v/>
      </c>
      <c r="AV261" s="26" t="str">
        <f t="shared" si="41"/>
        <v/>
      </c>
      <c r="AW261" s="26" t="str">
        <f t="shared" si="41"/>
        <v/>
      </c>
      <c r="AX261" s="26" t="str">
        <f t="shared" si="41"/>
        <v/>
      </c>
      <c r="AY261" s="26" t="str">
        <f t="shared" si="41"/>
        <v/>
      </c>
    </row>
    <row r="262" spans="2:51" ht="21.95" customHeight="1" thickBot="1" x14ac:dyDescent="0.3">
      <c r="C262" s="23"/>
      <c r="D262" s="22"/>
      <c r="E262" s="182" t="s">
        <v>5</v>
      </c>
      <c r="F262" s="183"/>
      <c r="G262" s="184"/>
      <c r="H262" s="171"/>
      <c r="I262" s="171"/>
      <c r="K262" s="167"/>
      <c r="L262" s="12" t="str">
        <f>IF(AND(H262="",I262=""),"",SUM(IF(H262='H-Salden'!H262,1,0),IF(I262='H-Salden'!I262,1,0)))</f>
        <v/>
      </c>
      <c r="M262" s="9" t="str">
        <f>IF(N262="","","/")</f>
        <v>/</v>
      </c>
      <c r="N262" s="10">
        <v>2</v>
      </c>
      <c r="O262" s="167"/>
      <c r="P262" s="17"/>
      <c r="Q262" s="16"/>
      <c r="R262" s="16"/>
      <c r="S262" s="16"/>
      <c r="U262" s="18"/>
      <c r="V262" s="26" t="s">
        <v>9</v>
      </c>
      <c r="W262" s="26" t="str">
        <f t="shared" si="39"/>
        <v/>
      </c>
      <c r="X262" s="26" t="str">
        <f t="shared" si="39"/>
        <v/>
      </c>
      <c r="Y262" s="26" t="str">
        <f t="shared" si="39"/>
        <v/>
      </c>
      <c r="Z262" s="26" t="str">
        <f t="shared" si="39"/>
        <v/>
      </c>
      <c r="AA262" s="26" t="str">
        <f t="shared" si="39"/>
        <v/>
      </c>
      <c r="AB262" s="26" t="str">
        <f t="shared" si="39"/>
        <v/>
      </c>
      <c r="AC262" s="26" t="str">
        <f t="shared" si="39"/>
        <v/>
      </c>
      <c r="AD262" s="26" t="str">
        <f t="shared" si="39"/>
        <v/>
      </c>
      <c r="AE262" s="26" t="str">
        <f t="shared" si="39"/>
        <v/>
      </c>
      <c r="AF262" s="26" t="str">
        <f t="shared" si="39"/>
        <v/>
      </c>
      <c r="AG262" s="26" t="str">
        <f t="shared" si="40"/>
        <v/>
      </c>
      <c r="AH262" s="26" t="str">
        <f t="shared" si="40"/>
        <v/>
      </c>
      <c r="AI262" s="26" t="str">
        <f t="shared" si="40"/>
        <v/>
      </c>
      <c r="AJ262" s="26" t="str">
        <f t="shared" si="40"/>
        <v/>
      </c>
      <c r="AK262" s="26" t="str">
        <f t="shared" si="40"/>
        <v/>
      </c>
      <c r="AL262" s="26" t="str">
        <f t="shared" si="40"/>
        <v/>
      </c>
      <c r="AM262" s="26" t="str">
        <f t="shared" si="40"/>
        <v/>
      </c>
      <c r="AN262" s="26" t="str">
        <f t="shared" si="40"/>
        <v/>
      </c>
      <c r="AO262" s="26" t="str">
        <f t="shared" si="40"/>
        <v/>
      </c>
      <c r="AP262" s="26" t="str">
        <f t="shared" si="40"/>
        <v/>
      </c>
      <c r="AQ262" s="26" t="str">
        <f t="shared" si="41"/>
        <v/>
      </c>
      <c r="AR262" s="26" t="str">
        <f t="shared" si="41"/>
        <v/>
      </c>
      <c r="AS262" s="26" t="str">
        <f t="shared" si="41"/>
        <v/>
      </c>
      <c r="AT262" s="26" t="str">
        <f t="shared" si="41"/>
        <v/>
      </c>
      <c r="AU262" s="26" t="str">
        <f t="shared" si="41"/>
        <v/>
      </c>
      <c r="AV262" s="26" t="str">
        <f t="shared" si="41"/>
        <v/>
      </c>
      <c r="AW262" s="26" t="str">
        <f t="shared" si="41"/>
        <v/>
      </c>
      <c r="AX262" s="26" t="str">
        <f t="shared" si="41"/>
        <v/>
      </c>
      <c r="AY262" s="26" t="str">
        <f t="shared" si="41"/>
        <v/>
      </c>
    </row>
    <row r="263" spans="2:51" ht="14.1" customHeight="1" thickTop="1" x14ac:dyDescent="0.25">
      <c r="C263" s="40"/>
      <c r="D263" s="40"/>
      <c r="E263" s="40"/>
      <c r="F263" s="40"/>
      <c r="G263" s="40"/>
      <c r="H263" s="40"/>
      <c r="I263" s="40"/>
      <c r="K263" s="167"/>
      <c r="L263" s="161"/>
      <c r="M263" s="161"/>
      <c r="N263" s="161"/>
      <c r="O263" s="167"/>
      <c r="P263" s="17"/>
      <c r="Q263" s="16"/>
      <c r="R263" s="16"/>
      <c r="S263" s="16"/>
      <c r="U263" s="18"/>
      <c r="V263" s="26" t="s">
        <v>9</v>
      </c>
      <c r="W263" s="26" t="str">
        <f t="shared" si="39"/>
        <v/>
      </c>
      <c r="X263" s="26" t="str">
        <f t="shared" si="39"/>
        <v/>
      </c>
      <c r="Y263" s="26" t="str">
        <f t="shared" si="39"/>
        <v/>
      </c>
      <c r="Z263" s="26" t="str">
        <f t="shared" si="39"/>
        <v/>
      </c>
      <c r="AA263" s="26" t="str">
        <f t="shared" si="39"/>
        <v/>
      </c>
      <c r="AB263" s="26" t="str">
        <f t="shared" si="39"/>
        <v/>
      </c>
      <c r="AC263" s="26" t="str">
        <f t="shared" si="39"/>
        <v/>
      </c>
      <c r="AD263" s="26" t="str">
        <f t="shared" si="39"/>
        <v/>
      </c>
      <c r="AE263" s="26" t="str">
        <f t="shared" si="39"/>
        <v/>
      </c>
      <c r="AF263" s="26" t="str">
        <f t="shared" si="39"/>
        <v/>
      </c>
      <c r="AG263" s="26" t="str">
        <f t="shared" si="40"/>
        <v/>
      </c>
      <c r="AH263" s="26" t="str">
        <f t="shared" si="40"/>
        <v/>
      </c>
      <c r="AI263" s="26" t="str">
        <f t="shared" si="40"/>
        <v/>
      </c>
      <c r="AJ263" s="26" t="str">
        <f t="shared" si="40"/>
        <v/>
      </c>
      <c r="AK263" s="26" t="str">
        <f t="shared" si="40"/>
        <v/>
      </c>
      <c r="AL263" s="26" t="str">
        <f t="shared" si="40"/>
        <v/>
      </c>
      <c r="AM263" s="26" t="str">
        <f t="shared" si="40"/>
        <v/>
      </c>
      <c r="AN263" s="26" t="str">
        <f t="shared" si="40"/>
        <v/>
      </c>
      <c r="AO263" s="26" t="str">
        <f t="shared" si="40"/>
        <v/>
      </c>
      <c r="AP263" s="26" t="str">
        <f t="shared" si="40"/>
        <v/>
      </c>
      <c r="AQ263" s="26" t="str">
        <f t="shared" si="41"/>
        <v/>
      </c>
      <c r="AR263" s="26" t="str">
        <f t="shared" si="41"/>
        <v/>
      </c>
      <c r="AS263" s="26" t="str">
        <f t="shared" si="41"/>
        <v/>
      </c>
      <c r="AT263" s="26" t="str">
        <f t="shared" si="41"/>
        <v/>
      </c>
      <c r="AU263" s="26" t="str">
        <f t="shared" si="41"/>
        <v/>
      </c>
      <c r="AV263" s="26" t="str">
        <f t="shared" si="41"/>
        <v/>
      </c>
      <c r="AW263" s="26" t="str">
        <f t="shared" si="41"/>
        <v/>
      </c>
      <c r="AX263" s="26" t="str">
        <f t="shared" si="41"/>
        <v/>
      </c>
      <c r="AY263" s="26" t="str">
        <f t="shared" si="41"/>
        <v/>
      </c>
    </row>
    <row r="264" spans="2:51" ht="21.95" customHeight="1" x14ac:dyDescent="0.25">
      <c r="C264" s="153" t="s">
        <v>109</v>
      </c>
      <c r="D264" s="5"/>
      <c r="E264" s="40"/>
      <c r="F264" s="40"/>
      <c r="G264" s="40"/>
      <c r="H264" s="40"/>
      <c r="I264" s="40"/>
      <c r="K264" s="167"/>
      <c r="L264" s="161"/>
      <c r="M264" s="161"/>
      <c r="N264" s="161"/>
      <c r="O264" s="167"/>
      <c r="P264" s="17"/>
      <c r="Q264" s="16"/>
      <c r="R264" s="16"/>
      <c r="S264" s="16"/>
      <c r="U264" s="18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</row>
    <row r="265" spans="2:51" ht="21.95" customHeight="1" x14ac:dyDescent="0.25">
      <c r="C265" s="11"/>
      <c r="D265" s="7" t="s">
        <v>3</v>
      </c>
      <c r="E265" s="40"/>
      <c r="F265" s="40"/>
      <c r="G265" s="40"/>
      <c r="H265" s="40"/>
      <c r="I265" s="40"/>
      <c r="K265" s="167"/>
      <c r="L265" s="12" t="str">
        <f>IF(AND(C265="",C267=""),"",IF(AND(C265&lt;&gt;"",C267&lt;&gt;""),0,IF(SUM(H261:I261)=0,"",SUM(IF(V265="",0,IF(V265='H-Salden'!V265,0.5,0)),IF(W265="",0,IF(W265='H-Salden'!W265,0.5,0)),IF(X265="",0,IF(X265='H-Salden'!X265,0.5,0)),IF(Y265="",0,IF(Y265='H-Salden'!Y265,0.5,0))))))</f>
        <v/>
      </c>
      <c r="M265" s="9" t="str">
        <f>IF(N265="","","/")</f>
        <v>/</v>
      </c>
      <c r="N265" s="10">
        <f>IF(SUM('H-Salden'!H261:I261)=0,"",1)</f>
        <v>1</v>
      </c>
      <c r="O265" s="167"/>
      <c r="P265" s="17"/>
      <c r="Q265" s="16"/>
      <c r="R265" s="16"/>
      <c r="S265" s="16"/>
      <c r="U265" s="18"/>
      <c r="V265" s="13">
        <f>C265</f>
        <v>0</v>
      </c>
      <c r="W265" s="13">
        <f>C267</f>
        <v>0</v>
      </c>
      <c r="X265" s="14"/>
      <c r="Y265" s="14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</row>
    <row r="266" spans="2:51" ht="8.1" customHeight="1" x14ac:dyDescent="0.25">
      <c r="C266" s="6"/>
      <c r="D266" s="7"/>
      <c r="E266" s="40"/>
      <c r="F266" s="40"/>
      <c r="G266" s="40"/>
      <c r="H266" s="40"/>
      <c r="I266" s="40"/>
      <c r="K266" s="167"/>
      <c r="L266" s="161"/>
      <c r="M266" s="161"/>
      <c r="N266" s="161"/>
      <c r="O266" s="167"/>
      <c r="P266" s="17"/>
      <c r="Q266" s="16"/>
      <c r="R266" s="16"/>
      <c r="S266" s="16"/>
      <c r="U266" s="18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</row>
    <row r="267" spans="2:51" ht="21.95" customHeight="1" x14ac:dyDescent="0.25">
      <c r="C267" s="11"/>
      <c r="D267" s="7" t="s">
        <v>4</v>
      </c>
      <c r="E267" s="40"/>
      <c r="F267" s="40"/>
      <c r="G267" s="40"/>
      <c r="H267" s="40"/>
      <c r="I267" s="40"/>
      <c r="K267" s="167"/>
      <c r="L267" s="161"/>
      <c r="M267" s="161"/>
      <c r="N267" s="161"/>
      <c r="O267" s="167"/>
      <c r="P267" s="17"/>
      <c r="Q267" s="16"/>
      <c r="R267" s="16"/>
      <c r="S267" s="16"/>
      <c r="U267" s="18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</row>
    <row r="268" spans="2:51" ht="14.1" customHeight="1" x14ac:dyDescent="0.25">
      <c r="C268" s="8"/>
      <c r="D268" s="5"/>
      <c r="E268" s="40"/>
      <c r="F268" s="40"/>
      <c r="G268" s="40"/>
      <c r="H268" s="40"/>
      <c r="I268" s="40"/>
      <c r="K268" s="167"/>
      <c r="L268" s="161"/>
      <c r="M268" s="161"/>
      <c r="N268" s="161"/>
      <c r="O268" s="167"/>
      <c r="P268" s="17"/>
      <c r="Q268" s="16"/>
      <c r="R268" s="16"/>
      <c r="S268" s="16"/>
      <c r="U268" s="18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</row>
    <row r="269" spans="2:51" ht="21.95" customHeight="1" x14ac:dyDescent="0.25">
      <c r="C269" s="153" t="s">
        <v>110</v>
      </c>
      <c r="D269" s="5"/>
      <c r="E269" s="40"/>
      <c r="F269" s="40"/>
      <c r="G269" s="40"/>
      <c r="H269" s="40"/>
      <c r="I269" s="40"/>
      <c r="K269" s="167"/>
      <c r="L269" s="161"/>
      <c r="M269" s="161"/>
      <c r="N269" s="161"/>
      <c r="O269" s="167"/>
      <c r="P269" s="17"/>
      <c r="Q269" s="16"/>
      <c r="R269" s="16"/>
      <c r="S269" s="16"/>
      <c r="U269" s="18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</row>
    <row r="270" spans="2:51" ht="21.95" customHeight="1" x14ac:dyDescent="0.25">
      <c r="B270" s="150"/>
      <c r="C270" s="173"/>
      <c r="D270" s="173"/>
      <c r="E270" s="173"/>
      <c r="F270" s="173"/>
      <c r="G270" s="173"/>
      <c r="H270" s="173"/>
      <c r="I270" s="40"/>
      <c r="K270" s="167"/>
      <c r="L270" s="12" t="str">
        <f>IF(C270="","",IF(SUM(H261:I261)=0,"",IF(V270='H-Salden'!V270,1,0)))</f>
        <v/>
      </c>
      <c r="M270" s="9" t="str">
        <f>IF(N270="","","/")</f>
        <v>/</v>
      </c>
      <c r="N270" s="10">
        <f>IF(SUM('H-Salden'!H261:I261)=0,"",1)</f>
        <v>1</v>
      </c>
      <c r="O270" s="167"/>
      <c r="P270" s="17"/>
      <c r="Q270" s="16"/>
      <c r="R270" s="16"/>
      <c r="S270" s="16"/>
      <c r="U270" s="18"/>
      <c r="V270" s="13">
        <f>C270</f>
        <v>0</v>
      </c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</row>
    <row r="271" spans="2:51" s="161" customFormat="1" ht="14.1" customHeight="1" x14ac:dyDescent="0.25">
      <c r="C271" s="8"/>
      <c r="D271" s="5"/>
      <c r="E271" s="40"/>
      <c r="F271" s="40"/>
      <c r="G271" s="40"/>
      <c r="H271" s="40"/>
      <c r="I271" s="40"/>
      <c r="J271"/>
      <c r="K271" s="167"/>
      <c r="O271" s="167"/>
      <c r="P271" s="17"/>
      <c r="Q271" s="16"/>
      <c r="R271" s="16"/>
      <c r="S271" s="16"/>
      <c r="U271" s="18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</row>
    <row r="272" spans="2:51" s="161" customFormat="1" ht="21.95" customHeight="1" x14ac:dyDescent="0.25">
      <c r="C272" s="153" t="s">
        <v>138</v>
      </c>
      <c r="D272" s="40"/>
      <c r="E272" s="40"/>
      <c r="F272" s="40"/>
      <c r="G272" s="40"/>
      <c r="H272" s="40"/>
      <c r="I272" s="40"/>
      <c r="J272"/>
      <c r="K272" s="167"/>
      <c r="O272" s="167"/>
      <c r="P272" s="17"/>
      <c r="Q272" s="16"/>
      <c r="R272" s="16"/>
      <c r="S272" s="16"/>
      <c r="U272" s="18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</row>
    <row r="273" spans="2:51" s="161" customFormat="1" ht="21.95" customHeight="1" x14ac:dyDescent="0.25">
      <c r="B273" s="150"/>
      <c r="C273" s="173"/>
      <c r="D273" s="173"/>
      <c r="E273" s="173"/>
      <c r="F273" s="160" t="s">
        <v>1</v>
      </c>
      <c r="G273" s="173"/>
      <c r="H273" s="173"/>
      <c r="I273" s="173"/>
      <c r="J273"/>
      <c r="K273" s="167"/>
      <c r="L273" s="12" t="str">
        <f>IF(AND(C273="",G273=""),"",IF(SUM(H261:I261)=0,"",SUM(IF(V273="",0,IF(V273='H-Salden'!V273,1,0)),IF(W273="",0,IF(W273='H-Salden'!W273,1,0)),IF(X273="",0,IF(X273='H-Salden'!X273,1,0)),IF(Y273="",0,IF(Y273='H-Salden'!Y273,1,0)))))</f>
        <v/>
      </c>
      <c r="M273" s="9" t="str">
        <f>IF(N273="","","/")</f>
        <v>/</v>
      </c>
      <c r="N273" s="10">
        <f>IF(SUM('H-Salden'!H261:I261)=0,"",2)</f>
        <v>2</v>
      </c>
      <c r="O273" s="167"/>
      <c r="P273" s="17"/>
      <c r="Q273" s="16"/>
      <c r="R273" s="16"/>
      <c r="S273" s="16"/>
      <c r="U273" s="18"/>
      <c r="V273" s="13">
        <f>C273</f>
        <v>0</v>
      </c>
      <c r="W273" s="13">
        <f>G273</f>
        <v>0</v>
      </c>
      <c r="X273" s="14"/>
      <c r="Y273" s="14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</row>
    <row r="274" spans="2:51" ht="21.95" customHeight="1" x14ac:dyDescent="0.25">
      <c r="C274" s="40"/>
      <c r="D274" s="40"/>
      <c r="E274" s="40"/>
      <c r="F274" s="40"/>
      <c r="G274" s="40"/>
      <c r="H274" s="40"/>
      <c r="I274" s="40"/>
      <c r="K274" s="167"/>
      <c r="O274" s="167"/>
      <c r="P274" s="17"/>
      <c r="Q274" s="16"/>
      <c r="R274" s="16"/>
      <c r="S274" s="16"/>
      <c r="U274" s="18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</row>
    <row r="275" spans="2:51" ht="21.95" customHeight="1" x14ac:dyDescent="0.25">
      <c r="C275" s="152" t="s">
        <v>126</v>
      </c>
      <c r="D275" s="40"/>
      <c r="E275" s="40"/>
      <c r="F275" s="40"/>
      <c r="G275" s="40"/>
      <c r="H275" s="40"/>
      <c r="I275" s="40"/>
      <c r="K275" s="167"/>
      <c r="O275" s="167"/>
      <c r="P275" s="17"/>
      <c r="Q275" s="16"/>
      <c r="R275" s="16"/>
      <c r="S275" s="16"/>
      <c r="U275" s="18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</row>
    <row r="276" spans="2:51" ht="21.95" customHeight="1" x14ac:dyDescent="0.25">
      <c r="C276" s="39"/>
      <c r="D276" s="38"/>
      <c r="E276" s="178" t="s">
        <v>21</v>
      </c>
      <c r="F276" s="178"/>
      <c r="G276" s="178"/>
      <c r="H276" s="37" t="s">
        <v>20</v>
      </c>
      <c r="I276" s="36" t="s">
        <v>19</v>
      </c>
      <c r="K276" s="167"/>
      <c r="O276" s="167"/>
      <c r="P276" s="17"/>
      <c r="Q276" s="16"/>
      <c r="R276" s="16"/>
      <c r="S276" s="16"/>
      <c r="U276" s="18"/>
      <c r="V276" s="26" t="s">
        <v>9</v>
      </c>
      <c r="W276" s="26" t="str">
        <f t="shared" ref="W276:AF281" si="43">IF($V276="","",ROUND($V276*W$6,0))</f>
        <v/>
      </c>
      <c r="X276" s="26" t="str">
        <f t="shared" si="43"/>
        <v/>
      </c>
      <c r="Y276" s="26" t="str">
        <f t="shared" si="43"/>
        <v/>
      </c>
      <c r="Z276" s="26" t="str">
        <f t="shared" si="43"/>
        <v/>
      </c>
      <c r="AA276" s="26" t="str">
        <f t="shared" si="43"/>
        <v/>
      </c>
      <c r="AB276" s="26" t="str">
        <f t="shared" si="43"/>
        <v/>
      </c>
      <c r="AC276" s="26" t="str">
        <f t="shared" si="43"/>
        <v/>
      </c>
      <c r="AD276" s="26" t="str">
        <f t="shared" si="43"/>
        <v/>
      </c>
      <c r="AE276" s="26" t="str">
        <f t="shared" si="43"/>
        <v/>
      </c>
      <c r="AF276" s="26" t="str">
        <f t="shared" si="43"/>
        <v/>
      </c>
      <c r="AG276" s="26" t="str">
        <f t="shared" ref="AG276:AP281" si="44">IF($V276="","",ROUND($V276*AG$6,0))</f>
        <v/>
      </c>
      <c r="AH276" s="26" t="str">
        <f t="shared" si="44"/>
        <v/>
      </c>
      <c r="AI276" s="26" t="str">
        <f t="shared" si="44"/>
        <v/>
      </c>
      <c r="AJ276" s="26" t="str">
        <f t="shared" si="44"/>
        <v/>
      </c>
      <c r="AK276" s="26" t="str">
        <f t="shared" si="44"/>
        <v/>
      </c>
      <c r="AL276" s="26" t="str">
        <f t="shared" si="44"/>
        <v/>
      </c>
      <c r="AM276" s="26" t="str">
        <f t="shared" si="44"/>
        <v/>
      </c>
      <c r="AN276" s="26" t="str">
        <f t="shared" si="44"/>
        <v/>
      </c>
      <c r="AO276" s="26" t="str">
        <f t="shared" si="44"/>
        <v/>
      </c>
      <c r="AP276" s="26" t="str">
        <f t="shared" si="44"/>
        <v/>
      </c>
      <c r="AQ276" s="26" t="str">
        <f t="shared" ref="AQ276:AY281" si="45">IF($V276="","",ROUND($V276*AQ$6,0))</f>
        <v/>
      </c>
      <c r="AR276" s="26" t="str">
        <f t="shared" si="45"/>
        <v/>
      </c>
      <c r="AS276" s="26" t="str">
        <f t="shared" si="45"/>
        <v/>
      </c>
      <c r="AT276" s="26" t="str">
        <f t="shared" si="45"/>
        <v/>
      </c>
      <c r="AU276" s="26" t="str">
        <f t="shared" si="45"/>
        <v/>
      </c>
      <c r="AV276" s="26" t="str">
        <f t="shared" si="45"/>
        <v/>
      </c>
      <c r="AW276" s="26" t="str">
        <f t="shared" si="45"/>
        <v/>
      </c>
      <c r="AX276" s="26" t="str">
        <f t="shared" si="45"/>
        <v/>
      </c>
      <c r="AY276" s="26" t="str">
        <f t="shared" si="45"/>
        <v/>
      </c>
    </row>
    <row r="277" spans="2:51" ht="21.95" customHeight="1" x14ac:dyDescent="0.25">
      <c r="C277" s="34" t="s">
        <v>18</v>
      </c>
      <c r="D277" s="35" t="s">
        <v>17</v>
      </c>
      <c r="E277" s="230" t="s">
        <v>16</v>
      </c>
      <c r="F277" s="231"/>
      <c r="G277" s="232"/>
      <c r="H277" s="33" t="s">
        <v>15</v>
      </c>
      <c r="I277" s="33" t="s">
        <v>14</v>
      </c>
      <c r="K277" s="167"/>
      <c r="O277" s="167"/>
      <c r="P277" s="17"/>
      <c r="Q277" s="16"/>
      <c r="R277" s="16"/>
      <c r="S277" s="16"/>
      <c r="U277" s="18"/>
      <c r="V277" s="26" t="s">
        <v>9</v>
      </c>
      <c r="W277" s="26" t="str">
        <f t="shared" si="43"/>
        <v/>
      </c>
      <c r="X277" s="26" t="str">
        <f t="shared" si="43"/>
        <v/>
      </c>
      <c r="Y277" s="26" t="str">
        <f t="shared" si="43"/>
        <v/>
      </c>
      <c r="Z277" s="26" t="str">
        <f t="shared" si="43"/>
        <v/>
      </c>
      <c r="AA277" s="26" t="str">
        <f t="shared" si="43"/>
        <v/>
      </c>
      <c r="AB277" s="26" t="str">
        <f t="shared" si="43"/>
        <v/>
      </c>
      <c r="AC277" s="26" t="str">
        <f t="shared" si="43"/>
        <v/>
      </c>
      <c r="AD277" s="26" t="str">
        <f t="shared" si="43"/>
        <v/>
      </c>
      <c r="AE277" s="26" t="str">
        <f t="shared" si="43"/>
        <v/>
      </c>
      <c r="AF277" s="26" t="str">
        <f t="shared" si="43"/>
        <v/>
      </c>
      <c r="AG277" s="26" t="str">
        <f t="shared" si="44"/>
        <v/>
      </c>
      <c r="AH277" s="26" t="str">
        <f t="shared" si="44"/>
        <v/>
      </c>
      <c r="AI277" s="26" t="str">
        <f t="shared" si="44"/>
        <v/>
      </c>
      <c r="AJ277" s="26" t="str">
        <f t="shared" si="44"/>
        <v/>
      </c>
      <c r="AK277" s="26" t="str">
        <f t="shared" si="44"/>
        <v/>
      </c>
      <c r="AL277" s="26" t="str">
        <f t="shared" si="44"/>
        <v/>
      </c>
      <c r="AM277" s="26" t="str">
        <f t="shared" si="44"/>
        <v/>
      </c>
      <c r="AN277" s="26" t="str">
        <f t="shared" si="44"/>
        <v/>
      </c>
      <c r="AO277" s="26" t="str">
        <f t="shared" si="44"/>
        <v/>
      </c>
      <c r="AP277" s="26" t="str">
        <f t="shared" si="44"/>
        <v/>
      </c>
      <c r="AQ277" s="26" t="str">
        <f t="shared" si="45"/>
        <v/>
      </c>
      <c r="AR277" s="26" t="str">
        <f t="shared" si="45"/>
        <v/>
      </c>
      <c r="AS277" s="26" t="str">
        <f t="shared" si="45"/>
        <v/>
      </c>
      <c r="AT277" s="26" t="str">
        <f t="shared" si="45"/>
        <v/>
      </c>
      <c r="AU277" s="26" t="str">
        <f t="shared" si="45"/>
        <v/>
      </c>
      <c r="AV277" s="26" t="str">
        <f t="shared" si="45"/>
        <v/>
      </c>
      <c r="AW277" s="26" t="str">
        <f t="shared" si="45"/>
        <v/>
      </c>
      <c r="AX277" s="26" t="str">
        <f t="shared" si="45"/>
        <v/>
      </c>
      <c r="AY277" s="26" t="str">
        <f t="shared" si="45"/>
        <v/>
      </c>
    </row>
    <row r="278" spans="2:51" ht="21.95" customHeight="1" x14ac:dyDescent="0.25">
      <c r="C278" s="32" t="s">
        <v>8</v>
      </c>
      <c r="D278" s="31" t="s">
        <v>7</v>
      </c>
      <c r="E278" s="224" t="s">
        <v>13</v>
      </c>
      <c r="F278" s="225"/>
      <c r="G278" s="226"/>
      <c r="H278" s="27" t="s">
        <v>9</v>
      </c>
      <c r="I278" s="27">
        <f>IF(OR($O$1="",E278="",TYPE(VLOOKUP(E278,DB,$O$1+1,0))=16),"",VLOOKUP(E278,DB,$O$1+1,0))</f>
        <v>4572</v>
      </c>
      <c r="K278" s="167"/>
      <c r="O278" s="167"/>
      <c r="P278" s="17"/>
      <c r="Q278" s="16"/>
      <c r="R278" s="16"/>
      <c r="S278" s="16"/>
      <c r="U278" s="18" t="str">
        <f>E278</f>
        <v>S.  41400 (Einnahmen Schafe)</v>
      </c>
      <c r="V278" s="26">
        <v>5136.7</v>
      </c>
      <c r="W278" s="26">
        <f t="shared" si="43"/>
        <v>4418</v>
      </c>
      <c r="X278" s="26">
        <f t="shared" si="43"/>
        <v>4726</v>
      </c>
      <c r="Y278" s="26">
        <f t="shared" si="43"/>
        <v>4572</v>
      </c>
      <c r="Z278" s="26">
        <f t="shared" si="43"/>
        <v>5239</v>
      </c>
      <c r="AA278" s="26">
        <f t="shared" si="43"/>
        <v>5599</v>
      </c>
      <c r="AB278" s="26">
        <f t="shared" si="43"/>
        <v>5959</v>
      </c>
      <c r="AC278" s="26">
        <f t="shared" si="43"/>
        <v>5394</v>
      </c>
      <c r="AD278" s="26">
        <f t="shared" si="43"/>
        <v>4828</v>
      </c>
      <c r="AE278" s="26">
        <f t="shared" si="43"/>
        <v>4880</v>
      </c>
      <c r="AF278" s="26">
        <f t="shared" si="43"/>
        <v>3904</v>
      </c>
      <c r="AG278" s="26">
        <f t="shared" si="44"/>
        <v>5291</v>
      </c>
      <c r="AH278" s="26">
        <f t="shared" si="44"/>
        <v>5753</v>
      </c>
      <c r="AI278" s="26">
        <f t="shared" si="44"/>
        <v>6215</v>
      </c>
      <c r="AJ278" s="26">
        <f t="shared" si="44"/>
        <v>5548</v>
      </c>
      <c r="AK278" s="26">
        <f t="shared" si="44"/>
        <v>4777</v>
      </c>
      <c r="AL278" s="26">
        <f t="shared" si="44"/>
        <v>4263</v>
      </c>
      <c r="AM278" s="26">
        <f t="shared" si="44"/>
        <v>4674</v>
      </c>
      <c r="AN278" s="26">
        <f t="shared" si="44"/>
        <v>5342</v>
      </c>
      <c r="AO278" s="26">
        <f t="shared" si="44"/>
        <v>5702</v>
      </c>
      <c r="AP278" s="26">
        <f t="shared" si="44"/>
        <v>4007</v>
      </c>
      <c r="AQ278" s="26">
        <f t="shared" si="45"/>
        <v>5599</v>
      </c>
      <c r="AR278" s="26">
        <f t="shared" si="45"/>
        <v>4418</v>
      </c>
      <c r="AS278" s="26">
        <f t="shared" si="45"/>
        <v>4315</v>
      </c>
      <c r="AT278" s="26">
        <f t="shared" si="45"/>
        <v>5804</v>
      </c>
      <c r="AU278" s="26">
        <f t="shared" si="45"/>
        <v>4572</v>
      </c>
      <c r="AV278" s="26">
        <f t="shared" si="45"/>
        <v>5753</v>
      </c>
      <c r="AW278" s="26">
        <f t="shared" si="45"/>
        <v>6010</v>
      </c>
      <c r="AX278" s="26">
        <f t="shared" si="45"/>
        <v>4828</v>
      </c>
      <c r="AY278" s="26">
        <f t="shared" si="45"/>
        <v>5907</v>
      </c>
    </row>
    <row r="279" spans="2:51" ht="21.95" customHeight="1" x14ac:dyDescent="0.25">
      <c r="C279" s="30" t="s">
        <v>8</v>
      </c>
      <c r="D279" s="29" t="s">
        <v>7</v>
      </c>
      <c r="E279" s="227" t="s">
        <v>12</v>
      </c>
      <c r="F279" s="228"/>
      <c r="G279" s="229"/>
      <c r="H279" s="28">
        <f>IF(OR($O$1="",E279="",TYPE(VLOOKUP(E279,DB,$O$1+1,0))=16),"",VLOOKUP(E279,DB,$O$1+1,0))</f>
        <v>152</v>
      </c>
      <c r="I279" s="27" t="s">
        <v>9</v>
      </c>
      <c r="K279" s="167"/>
      <c r="O279" s="167"/>
      <c r="P279" s="17"/>
      <c r="Q279" s="16"/>
      <c r="R279" s="16"/>
      <c r="S279" s="16"/>
      <c r="U279" s="18" t="str">
        <f>E279</f>
        <v>S.  56015 (Treibstoff Diesel)</v>
      </c>
      <c r="V279" s="26">
        <v>171.29999999999995</v>
      </c>
      <c r="W279" s="26">
        <f t="shared" si="43"/>
        <v>147</v>
      </c>
      <c r="X279" s="26">
        <f t="shared" si="43"/>
        <v>158</v>
      </c>
      <c r="Y279" s="26">
        <f t="shared" si="43"/>
        <v>152</v>
      </c>
      <c r="Z279" s="26">
        <f t="shared" si="43"/>
        <v>175</v>
      </c>
      <c r="AA279" s="26">
        <f t="shared" si="43"/>
        <v>187</v>
      </c>
      <c r="AB279" s="26">
        <f t="shared" si="43"/>
        <v>199</v>
      </c>
      <c r="AC279" s="26">
        <f t="shared" si="43"/>
        <v>180</v>
      </c>
      <c r="AD279" s="26">
        <f t="shared" si="43"/>
        <v>161</v>
      </c>
      <c r="AE279" s="26">
        <f t="shared" si="43"/>
        <v>163</v>
      </c>
      <c r="AF279" s="26">
        <f t="shared" si="43"/>
        <v>130</v>
      </c>
      <c r="AG279" s="26">
        <f t="shared" si="44"/>
        <v>176</v>
      </c>
      <c r="AH279" s="26">
        <f t="shared" si="44"/>
        <v>192</v>
      </c>
      <c r="AI279" s="26">
        <f t="shared" si="44"/>
        <v>207</v>
      </c>
      <c r="AJ279" s="26">
        <f t="shared" si="44"/>
        <v>185</v>
      </c>
      <c r="AK279" s="26">
        <f t="shared" si="44"/>
        <v>159</v>
      </c>
      <c r="AL279" s="26">
        <f t="shared" si="44"/>
        <v>142</v>
      </c>
      <c r="AM279" s="26">
        <f t="shared" si="44"/>
        <v>156</v>
      </c>
      <c r="AN279" s="26">
        <f t="shared" si="44"/>
        <v>178</v>
      </c>
      <c r="AO279" s="26">
        <f t="shared" si="44"/>
        <v>190</v>
      </c>
      <c r="AP279" s="26">
        <f t="shared" si="44"/>
        <v>134</v>
      </c>
      <c r="AQ279" s="26">
        <f t="shared" si="45"/>
        <v>187</v>
      </c>
      <c r="AR279" s="26">
        <f t="shared" si="45"/>
        <v>147</v>
      </c>
      <c r="AS279" s="26">
        <f t="shared" si="45"/>
        <v>144</v>
      </c>
      <c r="AT279" s="26">
        <f t="shared" si="45"/>
        <v>194</v>
      </c>
      <c r="AU279" s="26">
        <f t="shared" si="45"/>
        <v>152</v>
      </c>
      <c r="AV279" s="26">
        <f t="shared" si="45"/>
        <v>192</v>
      </c>
      <c r="AW279" s="26">
        <f t="shared" si="45"/>
        <v>200</v>
      </c>
      <c r="AX279" s="26">
        <f t="shared" si="45"/>
        <v>161</v>
      </c>
      <c r="AY279" s="26">
        <f t="shared" si="45"/>
        <v>197</v>
      </c>
    </row>
    <row r="280" spans="2:51" ht="21.95" customHeight="1" x14ac:dyDescent="0.25">
      <c r="C280" s="30" t="s">
        <v>8</v>
      </c>
      <c r="D280" s="29" t="s">
        <v>7</v>
      </c>
      <c r="E280" s="227" t="s">
        <v>11</v>
      </c>
      <c r="F280" s="228"/>
      <c r="G280" s="229"/>
      <c r="H280" s="28">
        <f>IF(OR($O$1="",E280="",TYPE(VLOOKUP(E280,DB,$O$1+1,0))=16),"",VLOOKUP(E280,DB,$O$1+1,0))</f>
        <v>6819</v>
      </c>
      <c r="I280" s="27" t="s">
        <v>9</v>
      </c>
      <c r="K280" s="167"/>
      <c r="O280" s="167"/>
      <c r="P280" s="17"/>
      <c r="Q280" s="16"/>
      <c r="R280" s="16"/>
      <c r="S280" s="16"/>
      <c r="U280" s="18" t="str">
        <f>E280</f>
        <v>S.  70200 (Abschreibung Sachanlagevermögen)</v>
      </c>
      <c r="V280" s="26">
        <v>7661.2999999999993</v>
      </c>
      <c r="W280" s="26">
        <f t="shared" si="43"/>
        <v>6589</v>
      </c>
      <c r="X280" s="26">
        <f t="shared" si="43"/>
        <v>7048</v>
      </c>
      <c r="Y280" s="26">
        <f t="shared" si="43"/>
        <v>6819</v>
      </c>
      <c r="Z280" s="26">
        <f t="shared" si="43"/>
        <v>7815</v>
      </c>
      <c r="AA280" s="26">
        <f t="shared" si="43"/>
        <v>8351</v>
      </c>
      <c r="AB280" s="26">
        <f t="shared" si="43"/>
        <v>8887</v>
      </c>
      <c r="AC280" s="26">
        <f t="shared" si="43"/>
        <v>8044</v>
      </c>
      <c r="AD280" s="26">
        <f t="shared" si="43"/>
        <v>7202</v>
      </c>
      <c r="AE280" s="26">
        <f t="shared" si="43"/>
        <v>7278</v>
      </c>
      <c r="AF280" s="26">
        <f t="shared" si="43"/>
        <v>5823</v>
      </c>
      <c r="AG280" s="26">
        <f t="shared" si="44"/>
        <v>7891</v>
      </c>
      <c r="AH280" s="26">
        <f t="shared" si="44"/>
        <v>8581</v>
      </c>
      <c r="AI280" s="26">
        <f t="shared" si="44"/>
        <v>9270</v>
      </c>
      <c r="AJ280" s="26">
        <f t="shared" si="44"/>
        <v>8274</v>
      </c>
      <c r="AK280" s="26">
        <f t="shared" si="44"/>
        <v>7125</v>
      </c>
      <c r="AL280" s="26">
        <f t="shared" si="44"/>
        <v>6359</v>
      </c>
      <c r="AM280" s="26">
        <f t="shared" si="44"/>
        <v>6972</v>
      </c>
      <c r="AN280" s="26">
        <f t="shared" si="44"/>
        <v>7968</v>
      </c>
      <c r="AO280" s="26">
        <f t="shared" si="44"/>
        <v>8504</v>
      </c>
      <c r="AP280" s="26">
        <f t="shared" si="44"/>
        <v>5976</v>
      </c>
      <c r="AQ280" s="26">
        <f t="shared" si="45"/>
        <v>8351</v>
      </c>
      <c r="AR280" s="26">
        <f t="shared" si="45"/>
        <v>6589</v>
      </c>
      <c r="AS280" s="26">
        <f t="shared" si="45"/>
        <v>6435</v>
      </c>
      <c r="AT280" s="26">
        <f t="shared" si="45"/>
        <v>8657</v>
      </c>
      <c r="AU280" s="26">
        <f t="shared" si="45"/>
        <v>6819</v>
      </c>
      <c r="AV280" s="26">
        <f t="shared" si="45"/>
        <v>8581</v>
      </c>
      <c r="AW280" s="26">
        <f t="shared" si="45"/>
        <v>8964</v>
      </c>
      <c r="AX280" s="26">
        <f t="shared" si="45"/>
        <v>7202</v>
      </c>
      <c r="AY280" s="26">
        <f t="shared" si="45"/>
        <v>8810</v>
      </c>
    </row>
    <row r="281" spans="2:51" ht="21.95" customHeight="1" x14ac:dyDescent="0.25">
      <c r="C281" s="30" t="s">
        <v>8</v>
      </c>
      <c r="D281" s="29" t="s">
        <v>7</v>
      </c>
      <c r="E281" s="227" t="s">
        <v>10</v>
      </c>
      <c r="F281" s="228"/>
      <c r="G281" s="229"/>
      <c r="H281" s="28">
        <f>IF(OR($O$1="",E281="",TYPE(VLOOKUP(E281,DB,$O$1+1,0))=16),"",VLOOKUP(E281,DB,$O$1+1,0))</f>
        <v>495</v>
      </c>
      <c r="I281" s="27" t="s">
        <v>9</v>
      </c>
      <c r="K281" s="167"/>
      <c r="O281" s="167"/>
      <c r="P281" s="17"/>
      <c r="Q281" s="16"/>
      <c r="R281" s="16"/>
      <c r="S281" s="16"/>
      <c r="U281" s="18" t="str">
        <f>E281</f>
        <v>S.  82800 (Zinsen für Bankkredite)</v>
      </c>
      <c r="V281" s="26">
        <v>555.9</v>
      </c>
      <c r="W281" s="26">
        <f t="shared" si="43"/>
        <v>478</v>
      </c>
      <c r="X281" s="26">
        <f t="shared" si="43"/>
        <v>511</v>
      </c>
      <c r="Y281" s="26">
        <f t="shared" si="43"/>
        <v>495</v>
      </c>
      <c r="Z281" s="26">
        <f t="shared" si="43"/>
        <v>567</v>
      </c>
      <c r="AA281" s="26">
        <f t="shared" si="43"/>
        <v>606</v>
      </c>
      <c r="AB281" s="26">
        <f t="shared" si="43"/>
        <v>645</v>
      </c>
      <c r="AC281" s="26">
        <f t="shared" si="43"/>
        <v>584</v>
      </c>
      <c r="AD281" s="26">
        <f t="shared" si="43"/>
        <v>523</v>
      </c>
      <c r="AE281" s="26">
        <f t="shared" si="43"/>
        <v>528</v>
      </c>
      <c r="AF281" s="26">
        <f t="shared" si="43"/>
        <v>422</v>
      </c>
      <c r="AG281" s="26">
        <f t="shared" si="44"/>
        <v>573</v>
      </c>
      <c r="AH281" s="26">
        <f t="shared" si="44"/>
        <v>623</v>
      </c>
      <c r="AI281" s="26">
        <f t="shared" si="44"/>
        <v>673</v>
      </c>
      <c r="AJ281" s="26">
        <f t="shared" si="44"/>
        <v>600</v>
      </c>
      <c r="AK281" s="26">
        <f t="shared" si="44"/>
        <v>517</v>
      </c>
      <c r="AL281" s="26">
        <f t="shared" si="44"/>
        <v>461</v>
      </c>
      <c r="AM281" s="26">
        <f t="shared" si="44"/>
        <v>506</v>
      </c>
      <c r="AN281" s="26">
        <f t="shared" si="44"/>
        <v>578</v>
      </c>
      <c r="AO281" s="26">
        <f t="shared" si="44"/>
        <v>617</v>
      </c>
      <c r="AP281" s="26">
        <f t="shared" si="44"/>
        <v>434</v>
      </c>
      <c r="AQ281" s="26">
        <f t="shared" si="45"/>
        <v>606</v>
      </c>
      <c r="AR281" s="26">
        <f t="shared" si="45"/>
        <v>478</v>
      </c>
      <c r="AS281" s="26">
        <f t="shared" si="45"/>
        <v>467</v>
      </c>
      <c r="AT281" s="26">
        <f t="shared" si="45"/>
        <v>628</v>
      </c>
      <c r="AU281" s="26">
        <f t="shared" si="45"/>
        <v>495</v>
      </c>
      <c r="AV281" s="26">
        <f t="shared" si="45"/>
        <v>623</v>
      </c>
      <c r="AW281" s="26">
        <f t="shared" si="45"/>
        <v>650</v>
      </c>
      <c r="AX281" s="26">
        <f t="shared" si="45"/>
        <v>523</v>
      </c>
      <c r="AY281" s="26">
        <f t="shared" si="45"/>
        <v>639</v>
      </c>
    </row>
    <row r="282" spans="2:51" ht="21.95" customHeight="1" x14ac:dyDescent="0.25">
      <c r="C282" s="25" t="s">
        <v>8</v>
      </c>
      <c r="D282" s="24" t="s">
        <v>7</v>
      </c>
      <c r="E282" s="174" t="s">
        <v>6</v>
      </c>
      <c r="F282" s="175"/>
      <c r="G282" s="176"/>
      <c r="H282" s="170"/>
      <c r="I282" s="170"/>
      <c r="K282" s="167"/>
      <c r="L282" s="12" t="str">
        <f>IF(SUM(H282:I282)=0,"",IF(SUM(H282:I282)=SUM('H-Salden'!H282:I282),1,0))</f>
        <v/>
      </c>
      <c r="M282" s="9" t="str">
        <f>IF(N282="","","/")</f>
        <v>/</v>
      </c>
      <c r="N282" s="10">
        <f>IF(SUM('H-Salden'!H282:I282)=0,"",1)</f>
        <v>1</v>
      </c>
      <c r="O282" s="167"/>
      <c r="P282" s="17"/>
      <c r="Q282" s="16"/>
      <c r="R282" s="16"/>
      <c r="S282" s="16"/>
      <c r="U282" s="18"/>
    </row>
    <row r="283" spans="2:51" ht="21.95" customHeight="1" thickBot="1" x14ac:dyDescent="0.3">
      <c r="C283" s="23"/>
      <c r="D283" s="22"/>
      <c r="E283" s="182" t="s">
        <v>5</v>
      </c>
      <c r="F283" s="183"/>
      <c r="G283" s="184"/>
      <c r="H283" s="171"/>
      <c r="I283" s="171"/>
      <c r="K283" s="167"/>
      <c r="L283" s="12" t="str">
        <f>IF(AND(H283="",I283=""),"",SUM(IF(H283='H-Salden'!H283,1,0),IF(I283='H-Salden'!I283,1,0)))</f>
        <v/>
      </c>
      <c r="M283" s="9" t="str">
        <f>IF(N283="","","/")</f>
        <v>/</v>
      </c>
      <c r="N283" s="10">
        <v>2</v>
      </c>
      <c r="O283" s="167"/>
      <c r="P283" s="17"/>
      <c r="Q283" s="16"/>
      <c r="R283" s="16"/>
      <c r="S283" s="16"/>
      <c r="U283" s="18"/>
    </row>
    <row r="284" spans="2:51" ht="14.1" customHeight="1" thickTop="1" x14ac:dyDescent="0.25">
      <c r="K284" s="167"/>
      <c r="L284" s="161"/>
      <c r="M284" s="161"/>
      <c r="N284" s="161"/>
      <c r="O284" s="167"/>
      <c r="P284" s="17"/>
      <c r="Q284" s="16"/>
      <c r="R284" s="16"/>
      <c r="S284" s="16"/>
    </row>
    <row r="285" spans="2:51" ht="21.95" customHeight="1" x14ac:dyDescent="0.25">
      <c r="C285" s="153" t="s">
        <v>109</v>
      </c>
      <c r="D285" s="5"/>
      <c r="E285" s="40"/>
      <c r="F285" s="40"/>
      <c r="G285" s="40"/>
      <c r="H285" s="40"/>
      <c r="I285" s="40"/>
      <c r="K285" s="167"/>
      <c r="L285" s="161"/>
      <c r="M285" s="161"/>
      <c r="N285" s="161"/>
      <c r="O285" s="167"/>
      <c r="P285" s="17"/>
      <c r="Q285" s="16"/>
      <c r="R285" s="16"/>
      <c r="S285" s="16"/>
      <c r="U285" s="18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</row>
    <row r="286" spans="2:51" ht="21.95" customHeight="1" x14ac:dyDescent="0.25">
      <c r="C286" s="11"/>
      <c r="D286" s="7" t="s">
        <v>3</v>
      </c>
      <c r="E286" s="40"/>
      <c r="F286" s="40"/>
      <c r="G286" s="40"/>
      <c r="H286" s="40"/>
      <c r="I286" s="40"/>
      <c r="K286" s="167"/>
      <c r="L286" s="12" t="str">
        <f>IF(AND(C286="",C288=""),"",IF(AND(C286&lt;&gt;"",C288&lt;&gt;""),0,IF(SUM(H282:I282)=0,"",SUM(IF(V286="",0,IF(V286='H-Salden'!V286,0.5,0)),IF(W286="",0,IF(W286='H-Salden'!W286,0.5,0)),IF(X286="",0,IF(X286='H-Salden'!X286,0.5,0)),IF(Y286="",0,IF(Y286='H-Salden'!Y286,0.5,0))))))</f>
        <v/>
      </c>
      <c r="M286" s="9" t="str">
        <f>IF(N286="","","/")</f>
        <v>/</v>
      </c>
      <c r="N286" s="10">
        <f>IF(SUM('H-Salden'!H282:I282)=0,"",1)</f>
        <v>1</v>
      </c>
      <c r="O286" s="167"/>
      <c r="P286" s="17"/>
      <c r="Q286" s="16"/>
      <c r="R286" s="16"/>
      <c r="S286" s="16"/>
      <c r="U286" s="18"/>
      <c r="V286" s="13">
        <f>C286</f>
        <v>0</v>
      </c>
      <c r="W286" s="13">
        <f>C288</f>
        <v>0</v>
      </c>
      <c r="X286" s="14"/>
      <c r="Y286" s="14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</row>
    <row r="287" spans="2:51" ht="8.1" customHeight="1" x14ac:dyDescent="0.25">
      <c r="C287" s="6"/>
      <c r="D287" s="7"/>
      <c r="E287" s="40"/>
      <c r="F287" s="40"/>
      <c r="G287" s="40"/>
      <c r="H287" s="40"/>
      <c r="I287" s="40"/>
      <c r="K287" s="167"/>
      <c r="L287" s="161"/>
      <c r="M287" s="161"/>
      <c r="N287" s="161"/>
      <c r="O287" s="167"/>
      <c r="P287" s="17"/>
      <c r="Q287" s="16"/>
      <c r="R287" s="16"/>
      <c r="S287" s="16"/>
      <c r="U287" s="18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</row>
    <row r="288" spans="2:51" ht="21.95" customHeight="1" x14ac:dyDescent="0.25">
      <c r="C288" s="11"/>
      <c r="D288" s="7" t="s">
        <v>4</v>
      </c>
      <c r="E288" s="40"/>
      <c r="F288" s="40"/>
      <c r="G288" s="40"/>
      <c r="H288" s="40"/>
      <c r="I288" s="40"/>
      <c r="K288" s="167"/>
      <c r="L288" s="161"/>
      <c r="M288" s="161"/>
      <c r="N288" s="161"/>
      <c r="O288" s="167"/>
      <c r="P288" s="17"/>
      <c r="Q288" s="16"/>
      <c r="R288" s="16"/>
      <c r="S288" s="16"/>
      <c r="U288" s="18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</row>
    <row r="289" spans="2:51" ht="14.1" customHeight="1" x14ac:dyDescent="0.25">
      <c r="C289" s="8"/>
      <c r="D289" s="5"/>
      <c r="E289" s="40"/>
      <c r="F289" s="40"/>
      <c r="G289" s="40"/>
      <c r="H289" s="40"/>
      <c r="I289" s="40"/>
      <c r="K289" s="167"/>
      <c r="L289" s="161"/>
      <c r="M289" s="161"/>
      <c r="N289" s="161"/>
      <c r="O289" s="167"/>
      <c r="P289" s="17"/>
      <c r="Q289" s="16"/>
      <c r="R289" s="16"/>
      <c r="S289" s="16"/>
      <c r="U289" s="18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</row>
    <row r="290" spans="2:51" ht="21.95" customHeight="1" x14ac:dyDescent="0.25">
      <c r="C290" s="153" t="s">
        <v>110</v>
      </c>
      <c r="D290" s="5"/>
      <c r="E290" s="40"/>
      <c r="F290" s="40"/>
      <c r="G290" s="40"/>
      <c r="H290" s="40"/>
      <c r="I290" s="40"/>
      <c r="K290" s="167"/>
      <c r="L290" s="161"/>
      <c r="M290" s="161"/>
      <c r="N290" s="161"/>
      <c r="O290" s="167"/>
      <c r="P290" s="17"/>
      <c r="Q290" s="16"/>
      <c r="R290" s="16"/>
      <c r="S290" s="16"/>
      <c r="U290" s="18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</row>
    <row r="291" spans="2:51" ht="21.95" customHeight="1" x14ac:dyDescent="0.25">
      <c r="B291" s="150"/>
      <c r="C291" s="173"/>
      <c r="D291" s="173"/>
      <c r="E291" s="173"/>
      <c r="F291" s="173"/>
      <c r="G291" s="173"/>
      <c r="H291" s="173"/>
      <c r="I291" s="40"/>
      <c r="K291" s="167"/>
      <c r="L291" s="12" t="str">
        <f>IF(C291="","",IF(SUM(H282:I282)=0,"",IF(V291='H-Salden'!V291,1,0)))</f>
        <v/>
      </c>
      <c r="M291" s="9" t="str">
        <f>IF(N291="","","/")</f>
        <v>/</v>
      </c>
      <c r="N291" s="10">
        <f>IF(SUM('H-Salden'!H282:I282)=0,"",1)</f>
        <v>1</v>
      </c>
      <c r="O291" s="167"/>
      <c r="P291" s="17"/>
      <c r="Q291" s="16"/>
      <c r="R291" s="16"/>
      <c r="S291" s="16"/>
      <c r="U291" s="18"/>
      <c r="V291" s="13">
        <f>C291</f>
        <v>0</v>
      </c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</row>
    <row r="292" spans="2:51" s="161" customFormat="1" ht="14.1" customHeight="1" x14ac:dyDescent="0.25">
      <c r="C292" s="8"/>
      <c r="D292" s="5"/>
      <c r="E292" s="40"/>
      <c r="F292" s="40"/>
      <c r="G292" s="40"/>
      <c r="H292" s="40"/>
      <c r="I292" s="40"/>
      <c r="J292"/>
      <c r="K292" s="167"/>
      <c r="O292" s="167"/>
      <c r="P292" s="17"/>
      <c r="Q292" s="16"/>
      <c r="R292" s="16"/>
      <c r="S292" s="16"/>
      <c r="U292" s="18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</row>
    <row r="293" spans="2:51" s="161" customFormat="1" ht="21.95" customHeight="1" x14ac:dyDescent="0.25">
      <c r="C293" s="153" t="s">
        <v>138</v>
      </c>
      <c r="D293" s="40"/>
      <c r="E293" s="40"/>
      <c r="F293" s="40"/>
      <c r="G293" s="40"/>
      <c r="H293" s="40"/>
      <c r="I293" s="40"/>
      <c r="J293"/>
      <c r="K293" s="167"/>
      <c r="O293" s="167"/>
      <c r="P293" s="17"/>
      <c r="Q293" s="16"/>
      <c r="R293" s="16"/>
      <c r="S293" s="16"/>
      <c r="U293" s="18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</row>
    <row r="294" spans="2:51" s="161" customFormat="1" ht="21.95" customHeight="1" x14ac:dyDescent="0.25">
      <c r="B294" s="150"/>
      <c r="C294" s="173"/>
      <c r="D294" s="173"/>
      <c r="E294" s="173"/>
      <c r="F294" s="160" t="s">
        <v>1</v>
      </c>
      <c r="G294" s="173"/>
      <c r="H294" s="173"/>
      <c r="I294" s="173"/>
      <c r="J294"/>
      <c r="K294" s="167"/>
      <c r="L294" s="12" t="str">
        <f>IF(AND(C294="",G294=""),"",IF(SUM(H282:I282)=0,"",SUM(IF(V294="",0,IF(V294='H-Salden'!V294,1,0)),IF(W294="",0,IF(W294='H-Salden'!W294,1,0)),IF(X294="",0,IF(X294='H-Salden'!X294,1,0)),IF(Y294="",0,IF(Y294='H-Salden'!Y294,1,0)))))</f>
        <v/>
      </c>
      <c r="M294" s="9" t="str">
        <f>IF(N294="","","/")</f>
        <v>/</v>
      </c>
      <c r="N294" s="10">
        <f>IF(SUM('H-Salden'!H282:I282)=0,"",2)</f>
        <v>2</v>
      </c>
      <c r="O294" s="167"/>
      <c r="P294" s="17"/>
      <c r="Q294" s="16"/>
      <c r="R294" s="16"/>
      <c r="S294" s="16"/>
      <c r="U294" s="18"/>
      <c r="V294" s="13">
        <f>C294</f>
        <v>0</v>
      </c>
      <c r="W294" s="13">
        <f>G294</f>
        <v>0</v>
      </c>
      <c r="X294" s="14"/>
      <c r="Y294" s="14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</row>
    <row r="295" spans="2:51" ht="21.95" customHeight="1" x14ac:dyDescent="0.25">
      <c r="C295" s="40"/>
      <c r="D295" s="40"/>
      <c r="E295" s="40"/>
      <c r="F295" s="40"/>
      <c r="G295" s="40"/>
      <c r="H295" s="40"/>
      <c r="I295" s="40"/>
      <c r="K295" s="167"/>
      <c r="O295" s="167"/>
      <c r="P295" s="17"/>
      <c r="Q295" s="16"/>
      <c r="R295" s="16"/>
      <c r="S295" s="16"/>
      <c r="U295" s="18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</row>
    <row r="296" spans="2:51" ht="21.95" customHeight="1" x14ac:dyDescent="0.25">
      <c r="C296" s="21"/>
      <c r="D296" s="21"/>
      <c r="E296" s="21"/>
      <c r="F296" s="21"/>
      <c r="G296" s="21"/>
      <c r="H296" s="21"/>
      <c r="I296" s="21"/>
      <c r="J296" s="21"/>
      <c r="K296" s="21" t="s">
        <v>127</v>
      </c>
      <c r="L296" s="3">
        <f>SUM(L9:L291)</f>
        <v>0</v>
      </c>
      <c r="M296" s="4" t="s">
        <v>1</v>
      </c>
      <c r="N296" s="20">
        <f>SUM(N9:N291)</f>
        <v>86</v>
      </c>
      <c r="O296" s="166"/>
      <c r="P296" s="17"/>
      <c r="Q296" s="16"/>
      <c r="R296" s="16"/>
      <c r="S296" s="16"/>
    </row>
    <row r="297" spans="2:51" ht="21.95" customHeight="1" x14ac:dyDescent="0.25">
      <c r="P297" s="17"/>
      <c r="Q297" s="16"/>
      <c r="R297" s="16"/>
      <c r="S297" s="16"/>
    </row>
    <row r="298" spans="2:51" ht="21.95" customHeight="1" x14ac:dyDescent="0.25">
      <c r="K298" s="19" t="s">
        <v>115</v>
      </c>
      <c r="L298" s="177" t="str">
        <f>IF(L296&gt;N296*75%,"vollständig erfüllt!",IF(AND(L296&lt;=N296*75%,L296&gt;N296*50%),"überwiegend erfüllt!","nicht erfüllt!"))</f>
        <v>nicht erfüllt!</v>
      </c>
      <c r="M298" s="177"/>
      <c r="N298" s="177"/>
      <c r="O298" s="177"/>
      <c r="P298" s="17"/>
      <c r="Q298" s="16"/>
      <c r="R298" s="16"/>
      <c r="S298" s="16"/>
    </row>
    <row r="299" spans="2:51" ht="21.95" customHeight="1" x14ac:dyDescent="0.25">
      <c r="K299" s="18"/>
      <c r="L299" s="177"/>
      <c r="M299" s="177"/>
      <c r="N299" s="177"/>
      <c r="O299" s="177"/>
      <c r="P299" s="17"/>
      <c r="Q299" s="16"/>
      <c r="R299" s="16"/>
      <c r="S299" s="16"/>
    </row>
  </sheetData>
  <sheetProtection algorithmName="SHA-512" hashValue="dFv5leZclkMUqHOqg3agKChiIibbEtr3Qa8T+YaLUxwq0daHuYNmgG8WfD3Jb7D3kcEadqezmbFeJKIdQADCZw==" saltValue="sCwrRWDq0b6JCiwtGLUWUA==" spinCount="100000" sheet="1" objects="1" scenarios="1"/>
  <mergeCells count="157">
    <mergeCell ref="C294:E294"/>
    <mergeCell ref="G294:I294"/>
    <mergeCell ref="C164:E164"/>
    <mergeCell ref="G164:I164"/>
    <mergeCell ref="C183:E183"/>
    <mergeCell ref="G183:I183"/>
    <mergeCell ref="E258:G258"/>
    <mergeCell ref="E259:G259"/>
    <mergeCell ref="E260:G260"/>
    <mergeCell ref="E261:G261"/>
    <mergeCell ref="E252:G252"/>
    <mergeCell ref="C202:E202"/>
    <mergeCell ref="G202:I202"/>
    <mergeCell ref="E281:G281"/>
    <mergeCell ref="E282:G282"/>
    <mergeCell ref="E283:G283"/>
    <mergeCell ref="E262:G262"/>
    <mergeCell ref="E277:G277"/>
    <mergeCell ref="E278:G278"/>
    <mergeCell ref="E279:G279"/>
    <mergeCell ref="E280:G280"/>
    <mergeCell ref="E230:G230"/>
    <mergeCell ref="E231:G231"/>
    <mergeCell ref="E190:G190"/>
    <mergeCell ref="C273:E273"/>
    <mergeCell ref="G273:I273"/>
    <mergeCell ref="E127:G127"/>
    <mergeCell ref="E128:G128"/>
    <mergeCell ref="E129:G129"/>
    <mergeCell ref="E257:G257"/>
    <mergeCell ref="E108:G108"/>
    <mergeCell ref="E109:G109"/>
    <mergeCell ref="E255:G255"/>
    <mergeCell ref="E256:G256"/>
    <mergeCell ref="E232:G232"/>
    <mergeCell ref="E209:G209"/>
    <mergeCell ref="E210:G210"/>
    <mergeCell ref="E225:G225"/>
    <mergeCell ref="E226:G226"/>
    <mergeCell ref="E227:G227"/>
    <mergeCell ref="C221:E221"/>
    <mergeCell ref="G221:I221"/>
    <mergeCell ref="E188:G188"/>
    <mergeCell ref="E189:G189"/>
    <mergeCell ref="E228:G228"/>
    <mergeCell ref="E229:G229"/>
    <mergeCell ref="E206:G206"/>
    <mergeCell ref="E207:G207"/>
    <mergeCell ref="E63:G63"/>
    <mergeCell ref="E102:G102"/>
    <mergeCell ref="C79:E79"/>
    <mergeCell ref="G79:I79"/>
    <mergeCell ref="E253:G253"/>
    <mergeCell ref="E254:G254"/>
    <mergeCell ref="C40:E40"/>
    <mergeCell ref="G40:I40"/>
    <mergeCell ref="E107:G107"/>
    <mergeCell ref="E49:G49"/>
    <mergeCell ref="E43:G43"/>
    <mergeCell ref="E47:G47"/>
    <mergeCell ref="C60:E60"/>
    <mergeCell ref="G60:I60"/>
    <mergeCell ref="C99:E99"/>
    <mergeCell ref="G99:I99"/>
    <mergeCell ref="E233:G233"/>
    <mergeCell ref="E234:G234"/>
    <mergeCell ref="E235:G235"/>
    <mergeCell ref="E236:G236"/>
    <mergeCell ref="E237:G237"/>
    <mergeCell ref="C248:E248"/>
    <mergeCell ref="G248:I248"/>
    <mergeCell ref="C123:E123"/>
    <mergeCell ref="E103:G103"/>
    <mergeCell ref="E104:G104"/>
    <mergeCell ref="E105:G105"/>
    <mergeCell ref="E106:G106"/>
    <mergeCell ref="E87:G87"/>
    <mergeCell ref="E88:G88"/>
    <mergeCell ref="E205:G205"/>
    <mergeCell ref="G123:I123"/>
    <mergeCell ref="E64:G64"/>
    <mergeCell ref="E65:G65"/>
    <mergeCell ref="E66:G66"/>
    <mergeCell ref="E67:G67"/>
    <mergeCell ref="E68:G68"/>
    <mergeCell ref="E84:G84"/>
    <mergeCell ref="E83:G83"/>
    <mergeCell ref="E85:G85"/>
    <mergeCell ref="E86:G86"/>
    <mergeCell ref="E82:G82"/>
    <mergeCell ref="E224:G224"/>
    <mergeCell ref="E146:G146"/>
    <mergeCell ref="E147:G147"/>
    <mergeCell ref="E148:G148"/>
    <mergeCell ref="E149:G149"/>
    <mergeCell ref="E150:G150"/>
    <mergeCell ref="E110:G110"/>
    <mergeCell ref="E111:G111"/>
    <mergeCell ref="E112:G112"/>
    <mergeCell ref="C142:E142"/>
    <mergeCell ref="G142:I142"/>
    <mergeCell ref="E130:G130"/>
    <mergeCell ref="E131:G131"/>
    <mergeCell ref="E126:G126"/>
    <mergeCell ref="E151:G151"/>
    <mergeCell ref="E152:G152"/>
    <mergeCell ref="E153:G153"/>
    <mergeCell ref="E168:G168"/>
    <mergeCell ref="E169:G169"/>
    <mergeCell ref="E170:G170"/>
    <mergeCell ref="E145:G145"/>
    <mergeCell ref="E167:G167"/>
    <mergeCell ref="E186:G186"/>
    <mergeCell ref="E191:G191"/>
    <mergeCell ref="E28:G28"/>
    <mergeCell ref="E29:G29"/>
    <mergeCell ref="C2:J2"/>
    <mergeCell ref="P1:S1"/>
    <mergeCell ref="E6:G6"/>
    <mergeCell ref="E7:G7"/>
    <mergeCell ref="E5:G5"/>
    <mergeCell ref="L2:N2"/>
    <mergeCell ref="L3:N3"/>
    <mergeCell ref="C21:E21"/>
    <mergeCell ref="G21:I21"/>
    <mergeCell ref="C18:H18"/>
    <mergeCell ref="E25:G25"/>
    <mergeCell ref="E26:G26"/>
    <mergeCell ref="E27:G27"/>
    <mergeCell ref="E8:G8"/>
    <mergeCell ref="E9:G9"/>
    <mergeCell ref="E10:G10"/>
    <mergeCell ref="E24:G24"/>
    <mergeCell ref="C37:H37"/>
    <mergeCell ref="C139:H139"/>
    <mergeCell ref="C161:H161"/>
    <mergeCell ref="C180:H180"/>
    <mergeCell ref="C199:H199"/>
    <mergeCell ref="C218:H218"/>
    <mergeCell ref="E48:G48"/>
    <mergeCell ref="L298:O299"/>
    <mergeCell ref="C57:H57"/>
    <mergeCell ref="C96:H96"/>
    <mergeCell ref="C76:H76"/>
    <mergeCell ref="C120:H120"/>
    <mergeCell ref="C245:H245"/>
    <mergeCell ref="C270:H270"/>
    <mergeCell ref="C291:H291"/>
    <mergeCell ref="E251:G251"/>
    <mergeCell ref="E276:G276"/>
    <mergeCell ref="E208:G208"/>
    <mergeCell ref="E171:G171"/>
    <mergeCell ref="E172:G172"/>
    <mergeCell ref="E187:G187"/>
    <mergeCell ref="E44:G44"/>
    <mergeCell ref="E45:G45"/>
    <mergeCell ref="E46:G46"/>
  </mergeCells>
  <conditionalFormatting sqref="L202">
    <cfRule type="expression" dxfId="109" priority="85">
      <formula>N202=""</formula>
    </cfRule>
  </conditionalFormatting>
  <conditionalFormatting sqref="L190">
    <cfRule type="expression" dxfId="108" priority="88">
      <formula>N190=""</formula>
    </cfRule>
  </conditionalFormatting>
  <conditionalFormatting sqref="L175">
    <cfRule type="expression" dxfId="107" priority="91">
      <formula>N175=""</formula>
    </cfRule>
  </conditionalFormatting>
  <conditionalFormatting sqref="L67">
    <cfRule type="expression" dxfId="106" priority="134">
      <formula>N67=""</formula>
    </cfRule>
  </conditionalFormatting>
  <conditionalFormatting sqref="L164">
    <cfRule type="expression" dxfId="105" priority="93">
      <formula>N164=""</formula>
    </cfRule>
  </conditionalFormatting>
  <conditionalFormatting sqref="L152">
    <cfRule type="expression" dxfId="104" priority="96">
      <formula>N152=""</formula>
    </cfRule>
  </conditionalFormatting>
  <conditionalFormatting sqref="L134">
    <cfRule type="expression" dxfId="103" priority="99">
      <formula>N134=""</formula>
    </cfRule>
  </conditionalFormatting>
  <conditionalFormatting sqref="L37">
    <cfRule type="expression" dxfId="102" priority="102">
      <formula>N37=""</formula>
    </cfRule>
  </conditionalFormatting>
  <conditionalFormatting sqref="L123">
    <cfRule type="expression" dxfId="101" priority="105">
      <formula>N123=""</formula>
    </cfRule>
  </conditionalFormatting>
  <conditionalFormatting sqref="L111">
    <cfRule type="expression" dxfId="100" priority="108">
      <formula>N111=""</formula>
    </cfRule>
  </conditionalFormatting>
  <conditionalFormatting sqref="L91">
    <cfRule type="expression" dxfId="99" priority="111">
      <formula>N91=""</formula>
    </cfRule>
  </conditionalFormatting>
  <conditionalFormatting sqref="L57">
    <cfRule type="expression" dxfId="98" priority="114">
      <formula>N57=""</formula>
    </cfRule>
  </conditionalFormatting>
  <conditionalFormatting sqref="L21">
    <cfRule type="expression" dxfId="97" priority="117">
      <formula>N21=""</formula>
    </cfRule>
  </conditionalFormatting>
  <conditionalFormatting sqref="L9">
    <cfRule type="expression" dxfId="96" priority="120">
      <formula>N9=""</formula>
    </cfRule>
  </conditionalFormatting>
  <conditionalFormatting sqref="L71">
    <cfRule type="expression" dxfId="95" priority="123">
      <formula>N71=""</formula>
    </cfRule>
  </conditionalFormatting>
  <conditionalFormatting sqref="L76">
    <cfRule type="expression" dxfId="94" priority="122">
      <formula>N76=""</formula>
    </cfRule>
  </conditionalFormatting>
  <conditionalFormatting sqref="L79">
    <cfRule type="expression" dxfId="93" priority="121">
      <formula>N79=""</formula>
    </cfRule>
  </conditionalFormatting>
  <conditionalFormatting sqref="L13">
    <cfRule type="expression" dxfId="92" priority="119">
      <formula>N13=""</formula>
    </cfRule>
  </conditionalFormatting>
  <conditionalFormatting sqref="L18">
    <cfRule type="expression" dxfId="91" priority="118">
      <formula>N18=""</formula>
    </cfRule>
  </conditionalFormatting>
  <conditionalFormatting sqref="L48">
    <cfRule type="expression" dxfId="90" priority="116">
      <formula>N48=""</formula>
    </cfRule>
  </conditionalFormatting>
  <conditionalFormatting sqref="L52">
    <cfRule type="expression" dxfId="89" priority="115">
      <formula>N52=""</formula>
    </cfRule>
  </conditionalFormatting>
  <conditionalFormatting sqref="L60">
    <cfRule type="expression" dxfId="88" priority="113">
      <formula>N60=""</formula>
    </cfRule>
  </conditionalFormatting>
  <conditionalFormatting sqref="L87">
    <cfRule type="expression" dxfId="87" priority="112">
      <formula>N87=""</formula>
    </cfRule>
  </conditionalFormatting>
  <conditionalFormatting sqref="L96">
    <cfRule type="expression" dxfId="86" priority="110">
      <formula>N96=""</formula>
    </cfRule>
  </conditionalFormatting>
  <conditionalFormatting sqref="L99">
    <cfRule type="expression" dxfId="85" priority="109">
      <formula>N99=""</formula>
    </cfRule>
  </conditionalFormatting>
  <conditionalFormatting sqref="L115">
    <cfRule type="expression" dxfId="84" priority="107">
      <formula>N115=""</formula>
    </cfRule>
  </conditionalFormatting>
  <conditionalFormatting sqref="L120">
    <cfRule type="expression" dxfId="83" priority="106">
      <formula>N120=""</formula>
    </cfRule>
  </conditionalFormatting>
  <conditionalFormatting sqref="L28">
    <cfRule type="expression" dxfId="82" priority="104">
      <formula>N28=""</formula>
    </cfRule>
  </conditionalFormatting>
  <conditionalFormatting sqref="L32">
    <cfRule type="expression" dxfId="81" priority="103">
      <formula>N32=""</formula>
    </cfRule>
  </conditionalFormatting>
  <conditionalFormatting sqref="L40">
    <cfRule type="expression" dxfId="80" priority="101">
      <formula>N40=""</formula>
    </cfRule>
  </conditionalFormatting>
  <conditionalFormatting sqref="L130">
    <cfRule type="expression" dxfId="79" priority="100">
      <formula>N130=""</formula>
    </cfRule>
  </conditionalFormatting>
  <conditionalFormatting sqref="L139">
    <cfRule type="expression" dxfId="78" priority="98">
      <formula>N139=""</formula>
    </cfRule>
  </conditionalFormatting>
  <conditionalFormatting sqref="L142">
    <cfRule type="expression" dxfId="77" priority="97">
      <formula>N142=""</formula>
    </cfRule>
  </conditionalFormatting>
  <conditionalFormatting sqref="L156">
    <cfRule type="expression" dxfId="76" priority="95">
      <formula>N156=""</formula>
    </cfRule>
  </conditionalFormatting>
  <conditionalFormatting sqref="L161">
    <cfRule type="expression" dxfId="75" priority="94">
      <formula>N161=""</formula>
    </cfRule>
  </conditionalFormatting>
  <conditionalFormatting sqref="L171">
    <cfRule type="expression" dxfId="74" priority="92">
      <formula>N171=""</formula>
    </cfRule>
  </conditionalFormatting>
  <conditionalFormatting sqref="L180">
    <cfRule type="expression" dxfId="73" priority="90">
      <formula>N180=""</formula>
    </cfRule>
  </conditionalFormatting>
  <conditionalFormatting sqref="L183">
    <cfRule type="expression" dxfId="72" priority="89">
      <formula>N183=""</formula>
    </cfRule>
  </conditionalFormatting>
  <conditionalFormatting sqref="L194">
    <cfRule type="expression" dxfId="71" priority="87">
      <formula>N194=""</formula>
    </cfRule>
  </conditionalFormatting>
  <conditionalFormatting sqref="L199">
    <cfRule type="expression" dxfId="70" priority="86">
      <formula>N199=""</formula>
    </cfRule>
  </conditionalFormatting>
  <conditionalFormatting sqref="L209">
    <cfRule type="expression" dxfId="69" priority="84">
      <formula>N209=""</formula>
    </cfRule>
  </conditionalFormatting>
  <conditionalFormatting sqref="L213">
    <cfRule type="expression" dxfId="68" priority="83">
      <formula>N213=""</formula>
    </cfRule>
  </conditionalFormatting>
  <conditionalFormatting sqref="L218">
    <cfRule type="expression" dxfId="67" priority="82">
      <formula>N218=""</formula>
    </cfRule>
  </conditionalFormatting>
  <conditionalFormatting sqref="L221">
    <cfRule type="expression" dxfId="66" priority="81">
      <formula>N221=""</formula>
    </cfRule>
  </conditionalFormatting>
  <conditionalFormatting sqref="L236">
    <cfRule type="expression" dxfId="65" priority="80">
      <formula>N236=""</formula>
    </cfRule>
  </conditionalFormatting>
  <conditionalFormatting sqref="L240">
    <cfRule type="expression" dxfId="64" priority="79">
      <formula>N240=""</formula>
    </cfRule>
  </conditionalFormatting>
  <conditionalFormatting sqref="L245">
    <cfRule type="expression" dxfId="63" priority="78">
      <formula>N245=""</formula>
    </cfRule>
  </conditionalFormatting>
  <conditionalFormatting sqref="L248">
    <cfRule type="expression" dxfId="62" priority="77">
      <formula>N248=""</formula>
    </cfRule>
  </conditionalFormatting>
  <conditionalFormatting sqref="L261">
    <cfRule type="expression" dxfId="61" priority="76">
      <formula>N261=""</formula>
    </cfRule>
  </conditionalFormatting>
  <conditionalFormatting sqref="L265">
    <cfRule type="expression" dxfId="60" priority="75">
      <formula>N265=""</formula>
    </cfRule>
  </conditionalFormatting>
  <conditionalFormatting sqref="L270">
    <cfRule type="expression" dxfId="59" priority="74">
      <formula>N270=""</formula>
    </cfRule>
  </conditionalFormatting>
  <conditionalFormatting sqref="L273">
    <cfRule type="expression" dxfId="58" priority="73">
      <formula>N273=""</formula>
    </cfRule>
  </conditionalFormatting>
  <conditionalFormatting sqref="L282">
    <cfRule type="expression" dxfId="57" priority="72">
      <formula>N282=""</formula>
    </cfRule>
  </conditionalFormatting>
  <conditionalFormatting sqref="L286">
    <cfRule type="expression" dxfId="56" priority="71">
      <formula>N286=""</formula>
    </cfRule>
  </conditionalFormatting>
  <conditionalFormatting sqref="L291">
    <cfRule type="expression" dxfId="55" priority="70">
      <formula>N291=""</formula>
    </cfRule>
  </conditionalFormatting>
  <conditionalFormatting sqref="L294">
    <cfRule type="expression" dxfId="54" priority="69">
      <formula>N294=""</formula>
    </cfRule>
  </conditionalFormatting>
  <conditionalFormatting sqref="L3:N3">
    <cfRule type="cellIs" dxfId="53" priority="68" stopIfTrue="1" operator="equal">
      <formula>"Anzeigen!"</formula>
    </cfRule>
  </conditionalFormatting>
  <conditionalFormatting sqref="C296:O299 K5:O295">
    <cfRule type="expression" dxfId="52" priority="67">
      <formula>AND($L$3="Nicht anzeigen!",$N$296&gt;$L$296)</formula>
    </cfRule>
  </conditionalFormatting>
  <conditionalFormatting sqref="L60">
    <cfRule type="expression" dxfId="51" priority="63">
      <formula>N60=""</formula>
    </cfRule>
  </conditionalFormatting>
  <conditionalFormatting sqref="L48">
    <cfRule type="expression" dxfId="50" priority="66">
      <formula>N48=""</formula>
    </cfRule>
  </conditionalFormatting>
  <conditionalFormatting sqref="L52">
    <cfRule type="expression" dxfId="49" priority="65">
      <formula>N52=""</formula>
    </cfRule>
  </conditionalFormatting>
  <conditionalFormatting sqref="L57">
    <cfRule type="expression" dxfId="48" priority="64">
      <formula>N57=""</formula>
    </cfRule>
  </conditionalFormatting>
  <conditionalFormatting sqref="L99">
    <cfRule type="expression" dxfId="47" priority="59">
      <formula>N99=""</formula>
    </cfRule>
  </conditionalFormatting>
  <conditionalFormatting sqref="L87">
    <cfRule type="expression" dxfId="46" priority="62">
      <formula>N87=""</formula>
    </cfRule>
  </conditionalFormatting>
  <conditionalFormatting sqref="L91">
    <cfRule type="expression" dxfId="45" priority="61">
      <formula>N91=""</formula>
    </cfRule>
  </conditionalFormatting>
  <conditionalFormatting sqref="L96">
    <cfRule type="expression" dxfId="44" priority="60">
      <formula>N96=""</formula>
    </cfRule>
  </conditionalFormatting>
  <conditionalFormatting sqref="L79">
    <cfRule type="expression" dxfId="43" priority="55">
      <formula>N79=""</formula>
    </cfRule>
  </conditionalFormatting>
  <conditionalFormatting sqref="L67">
    <cfRule type="expression" dxfId="42" priority="58">
      <formula>N67=""</formula>
    </cfRule>
  </conditionalFormatting>
  <conditionalFormatting sqref="L71">
    <cfRule type="expression" dxfId="41" priority="57">
      <formula>N71=""</formula>
    </cfRule>
  </conditionalFormatting>
  <conditionalFormatting sqref="L76">
    <cfRule type="expression" dxfId="40" priority="56">
      <formula>N76=""</formula>
    </cfRule>
  </conditionalFormatting>
  <conditionalFormatting sqref="L123">
    <cfRule type="expression" dxfId="39" priority="51">
      <formula>N123=""</formula>
    </cfRule>
  </conditionalFormatting>
  <conditionalFormatting sqref="L111">
    <cfRule type="expression" dxfId="38" priority="54">
      <formula>N111=""</formula>
    </cfRule>
  </conditionalFormatting>
  <conditionalFormatting sqref="L115">
    <cfRule type="expression" dxfId="37" priority="53">
      <formula>N115=""</formula>
    </cfRule>
  </conditionalFormatting>
  <conditionalFormatting sqref="L120">
    <cfRule type="expression" dxfId="36" priority="52">
      <formula>N120=""</formula>
    </cfRule>
  </conditionalFormatting>
  <conditionalFormatting sqref="L40">
    <cfRule type="expression" dxfId="35" priority="47">
      <formula>N40=""</formula>
    </cfRule>
  </conditionalFormatting>
  <conditionalFormatting sqref="L28">
    <cfRule type="expression" dxfId="34" priority="50">
      <formula>N28=""</formula>
    </cfRule>
  </conditionalFormatting>
  <conditionalFormatting sqref="L32">
    <cfRule type="expression" dxfId="33" priority="49">
      <formula>N32=""</formula>
    </cfRule>
  </conditionalFormatting>
  <conditionalFormatting sqref="L37">
    <cfRule type="expression" dxfId="32" priority="48">
      <formula>N37=""</formula>
    </cfRule>
  </conditionalFormatting>
  <conditionalFormatting sqref="L142">
    <cfRule type="expression" dxfId="31" priority="43">
      <formula>N142=""</formula>
    </cfRule>
  </conditionalFormatting>
  <conditionalFormatting sqref="L130">
    <cfRule type="expression" dxfId="30" priority="46">
      <formula>N130=""</formula>
    </cfRule>
  </conditionalFormatting>
  <conditionalFormatting sqref="L134">
    <cfRule type="expression" dxfId="29" priority="45">
      <formula>N134=""</formula>
    </cfRule>
  </conditionalFormatting>
  <conditionalFormatting sqref="L139">
    <cfRule type="expression" dxfId="28" priority="44">
      <formula>N139=""</formula>
    </cfRule>
  </conditionalFormatting>
  <conditionalFormatting sqref="L164">
    <cfRule type="expression" dxfId="27" priority="39">
      <formula>N164=""</formula>
    </cfRule>
  </conditionalFormatting>
  <conditionalFormatting sqref="L152">
    <cfRule type="expression" dxfId="26" priority="42">
      <formula>N152=""</formula>
    </cfRule>
  </conditionalFormatting>
  <conditionalFormatting sqref="L156">
    <cfRule type="expression" dxfId="25" priority="41">
      <formula>N156=""</formula>
    </cfRule>
  </conditionalFormatting>
  <conditionalFormatting sqref="L161">
    <cfRule type="expression" dxfId="24" priority="40">
      <formula>N161=""</formula>
    </cfRule>
  </conditionalFormatting>
  <conditionalFormatting sqref="L183">
    <cfRule type="expression" dxfId="23" priority="35">
      <formula>N183=""</formula>
    </cfRule>
  </conditionalFormatting>
  <conditionalFormatting sqref="L171">
    <cfRule type="expression" dxfId="22" priority="38">
      <formula>N171=""</formula>
    </cfRule>
  </conditionalFormatting>
  <conditionalFormatting sqref="L175">
    <cfRule type="expression" dxfId="21" priority="37">
      <formula>N175=""</formula>
    </cfRule>
  </conditionalFormatting>
  <conditionalFormatting sqref="L180">
    <cfRule type="expression" dxfId="20" priority="36">
      <formula>N180=""</formula>
    </cfRule>
  </conditionalFormatting>
  <conditionalFormatting sqref="L202">
    <cfRule type="expression" dxfId="19" priority="31">
      <formula>N202=""</formula>
    </cfRule>
  </conditionalFormatting>
  <conditionalFormatting sqref="L190">
    <cfRule type="expression" dxfId="18" priority="34">
      <formula>N190=""</formula>
    </cfRule>
  </conditionalFormatting>
  <conditionalFormatting sqref="L194">
    <cfRule type="expression" dxfId="17" priority="33">
      <formula>N194=""</formula>
    </cfRule>
  </conditionalFormatting>
  <conditionalFormatting sqref="L199">
    <cfRule type="expression" dxfId="16" priority="32">
      <formula>N199=""</formula>
    </cfRule>
  </conditionalFormatting>
  <conditionalFormatting sqref="L221">
    <cfRule type="expression" dxfId="15" priority="27">
      <formula>N221=""</formula>
    </cfRule>
  </conditionalFormatting>
  <conditionalFormatting sqref="L209">
    <cfRule type="expression" dxfId="14" priority="30">
      <formula>N209=""</formula>
    </cfRule>
  </conditionalFormatting>
  <conditionalFormatting sqref="L213">
    <cfRule type="expression" dxfId="13" priority="29">
      <formula>N213=""</formula>
    </cfRule>
  </conditionalFormatting>
  <conditionalFormatting sqref="L218">
    <cfRule type="expression" dxfId="12" priority="28">
      <formula>N218=""</formula>
    </cfRule>
  </conditionalFormatting>
  <conditionalFormatting sqref="L248">
    <cfRule type="expression" dxfId="11" priority="23">
      <formula>N248=""</formula>
    </cfRule>
  </conditionalFormatting>
  <conditionalFormatting sqref="L236">
    <cfRule type="expression" dxfId="10" priority="26">
      <formula>N236=""</formula>
    </cfRule>
  </conditionalFormatting>
  <conditionalFormatting sqref="L240">
    <cfRule type="expression" dxfId="9" priority="25">
      <formula>N240=""</formula>
    </cfRule>
  </conditionalFormatting>
  <conditionalFormatting sqref="L245">
    <cfRule type="expression" dxfId="8" priority="24">
      <formula>N245=""</formula>
    </cfRule>
  </conditionalFormatting>
  <conditionalFormatting sqref="L273">
    <cfRule type="expression" dxfId="7" priority="19">
      <formula>N273=""</formula>
    </cfRule>
  </conditionalFormatting>
  <conditionalFormatting sqref="L261">
    <cfRule type="expression" dxfId="6" priority="22">
      <formula>N261=""</formula>
    </cfRule>
  </conditionalFormatting>
  <conditionalFormatting sqref="L265">
    <cfRule type="expression" dxfId="5" priority="21">
      <formula>N265=""</formula>
    </cfRule>
  </conditionalFormatting>
  <conditionalFormatting sqref="L270">
    <cfRule type="expression" dxfId="4" priority="20">
      <formula>N270=""</formula>
    </cfRule>
  </conditionalFormatting>
  <conditionalFormatting sqref="L294">
    <cfRule type="expression" dxfId="3" priority="15">
      <formula>N294=""</formula>
    </cfRule>
  </conditionalFormatting>
  <conditionalFormatting sqref="L282">
    <cfRule type="expression" dxfId="2" priority="18">
      <formula>N282=""</formula>
    </cfRule>
  </conditionalFormatting>
  <conditionalFormatting sqref="L286">
    <cfRule type="expression" dxfId="1" priority="17">
      <formula>N286=""</formula>
    </cfRule>
  </conditionalFormatting>
  <conditionalFormatting sqref="L291">
    <cfRule type="expression" dxfId="0" priority="16">
      <formula>N291=""</formula>
    </cfRule>
  </conditionalFormatting>
  <dataValidations count="5">
    <dataValidation type="list" allowBlank="1" showInputMessage="1" showErrorMessage="1" sqref="I5" xr:uid="{00000000-0002-0000-0000-000000000000}">
      <formula1>KTONR</formula1>
    </dataValidation>
    <dataValidation type="list" allowBlank="1" showInputMessage="1" showErrorMessage="1" sqref="C15 C13 C267 C265 C54 C52 C93 C91 C73 C71 C117 C115 C34 C32 C136 C134 C158 C156 C177 C175 C196 C194 C215 C213 C242 C240 C288 C286" xr:uid="{00000000-0002-0000-0000-000001000000}">
      <formula1>Ankreuzen</formula1>
    </dataValidation>
    <dataValidation type="list" allowBlank="1" showInputMessage="1" showErrorMessage="1" sqref="C270:H270 C18:H18 C57:H57 C96:H96 C76:H76 C120:H120 C37:H37 C139:H139 C161:H161 C180:H180 C199:H199 C218:H218 C245:H245 C291:H291" xr:uid="{00000000-0002-0000-0000-000002000000}">
      <formula1>Abschlusskonten</formula1>
    </dataValidation>
    <dataValidation type="list" allowBlank="1" showInputMessage="1" showErrorMessage="1" sqref="C21:E21 G60:I60 C60:E60 G99:I99 C99:E99 G79:I79 C79:E79 G123:I123 C123:E123 G40:I40 C40:E40 G142:I142 C142:E142 G164:I164 C164:E164 G183:I183 C183:E183 G202:I202 C202:E202 G221:I221 C221:E221 G248:I248 C248:E248 G273:I273 C273:E273 G294:I294 C294:E294 G21:I21" xr:uid="{00000000-0002-0000-0000-000003000000}">
      <formula1>FG_V</formula1>
    </dataValidation>
    <dataValidation type="list" allowBlank="1" showInputMessage="1" showErrorMessage="1" sqref="L3:N3" xr:uid="{00000000-0002-0000-0000-000004000000}">
      <formula1>"Anzeigen!, Nicht anzeigen!"</formula1>
    </dataValidation>
  </dataValidations>
  <pageMargins left="0.19685039370078741" right="0.19685039370078741" top="1.1811023622047245" bottom="0.59055118110236227" header="0.39370078740157483" footer="0.39370078740157483"/>
  <pageSetup paperSize="9" scale="93" orientation="portrait" r:id="rId1"/>
  <headerFooter>
    <oddHeader>&amp;L&amp;G</oddHeader>
    <oddFooter>&amp;R&amp;"-,Fett"&amp;8Seite &amp;P</oddFooter>
  </headerFooter>
  <rowBreaks count="7" manualBreakCount="7">
    <brk id="50" max="9" man="1"/>
    <brk id="22" max="9" man="1"/>
    <brk id="143" max="9" man="1"/>
    <brk id="181" max="9" man="1"/>
    <brk id="219" max="9" man="1"/>
    <brk id="249" max="9" man="1"/>
    <brk id="284" max="9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AY317"/>
  <sheetViews>
    <sheetView showGridLines="0" topLeftCell="B1" zoomScaleNormal="100" workbookViewId="0">
      <pane xSplit="1" ySplit="3" topLeftCell="C4" activePane="bottomRight" state="frozen"/>
      <selection activeCell="A292" sqref="A292:IV292"/>
      <selection pane="topRight" activeCell="A292" sqref="A292:IV292"/>
      <selection pane="bottomLeft" activeCell="A292" sqref="A292:IV292"/>
      <selection pane="bottomRight" activeCell="C2" sqref="C2:J2"/>
    </sheetView>
  </sheetViews>
  <sheetFormatPr baseColWidth="10" defaultColWidth="0" defaultRowHeight="15" zeroHeight="1" x14ac:dyDescent="0.25"/>
  <cols>
    <col min="1" max="1" width="7.7109375" style="1" customWidth="1"/>
    <col min="2" max="2" width="0.140625" style="1" customWidth="1"/>
    <col min="3" max="3" width="4.7109375" style="1" hidden="1" customWidth="1"/>
    <col min="4" max="4" width="7.7109375" style="1" hidden="1" customWidth="1"/>
    <col min="5" max="5" width="30.7109375" style="1" hidden="1" customWidth="1"/>
    <col min="6" max="6" width="2.7109375" style="156" hidden="1" customWidth="1"/>
    <col min="7" max="7" width="15.7109375" style="156" hidden="1" customWidth="1"/>
    <col min="8" max="9" width="15.7109375" style="1" hidden="1" customWidth="1"/>
    <col min="10" max="10" width="2.7109375" style="1" hidden="1" customWidth="1"/>
    <col min="11" max="11" width="2.7109375" style="161" customWidth="1"/>
    <col min="12" max="12" width="5.7109375" hidden="1" customWidth="1"/>
    <col min="13" max="13" width="1.7109375" hidden="1" customWidth="1"/>
    <col min="14" max="14" width="5.7109375" hidden="1" customWidth="1"/>
    <col min="15" max="25" width="3.7109375" style="1" hidden="1" customWidth="1"/>
    <col min="26" max="16384" width="11.42578125" style="1" hidden="1"/>
  </cols>
  <sheetData>
    <row r="1" spans="3:51" ht="24.95" customHeight="1" x14ac:dyDescent="0.25">
      <c r="C1" s="149" t="s">
        <v>108</v>
      </c>
      <c r="D1" s="149"/>
      <c r="E1" s="149"/>
      <c r="F1" s="149"/>
      <c r="G1" s="149"/>
      <c r="H1" s="149"/>
      <c r="I1" s="148"/>
      <c r="J1" s="148"/>
      <c r="K1" s="111">
        <f>Salden!O1</f>
        <v>4</v>
      </c>
    </row>
    <row r="2" spans="3:51" ht="110.1" customHeight="1" x14ac:dyDescent="0.25">
      <c r="C2" s="197" t="s">
        <v>111</v>
      </c>
      <c r="D2" s="197"/>
      <c r="E2" s="197"/>
      <c r="F2" s="197"/>
      <c r="G2" s="197"/>
      <c r="H2" s="197"/>
      <c r="I2" s="197"/>
      <c r="J2" s="197"/>
    </row>
    <row r="3" spans="3:51" ht="21.95" customHeight="1" x14ac:dyDescent="0.25"/>
    <row r="4" spans="3:51" ht="21.95" customHeight="1" x14ac:dyDescent="0.25">
      <c r="C4" s="152" t="s">
        <v>112</v>
      </c>
    </row>
    <row r="5" spans="3:51" ht="21.95" customHeight="1" x14ac:dyDescent="0.25">
      <c r="C5" s="101"/>
      <c r="D5" s="100"/>
      <c r="E5" s="251" t="s">
        <v>104</v>
      </c>
      <c r="F5" s="251"/>
      <c r="G5" s="251"/>
      <c r="H5" s="99" t="s">
        <v>20</v>
      </c>
      <c r="I5" s="147" t="s">
        <v>103</v>
      </c>
    </row>
    <row r="6" spans="3:51" ht="21.95" customHeight="1" x14ac:dyDescent="0.25">
      <c r="C6" s="96" t="s">
        <v>18</v>
      </c>
      <c r="D6" s="97" t="s">
        <v>17</v>
      </c>
      <c r="E6" s="188" t="s">
        <v>16</v>
      </c>
      <c r="F6" s="189"/>
      <c r="G6" s="190"/>
      <c r="H6" s="95" t="s">
        <v>15</v>
      </c>
      <c r="I6" s="95" t="s">
        <v>14</v>
      </c>
    </row>
    <row r="7" spans="3:51" ht="21.95" customHeight="1" x14ac:dyDescent="0.25">
      <c r="C7" s="122" t="s">
        <v>35</v>
      </c>
      <c r="D7" s="146" t="s">
        <v>34</v>
      </c>
      <c r="E7" s="240" t="s">
        <v>43</v>
      </c>
      <c r="F7" s="241"/>
      <c r="G7" s="242"/>
      <c r="H7" s="131">
        <f>IF(Salden!H7="","",Salden!H7)</f>
        <v>49149</v>
      </c>
      <c r="I7" s="117" t="str">
        <f>IF(Salden!I7="","",Salden!I7)</f>
        <v/>
      </c>
    </row>
    <row r="8" spans="3:51" ht="21.95" customHeight="1" x14ac:dyDescent="0.25">
      <c r="C8" s="120" t="s">
        <v>8</v>
      </c>
      <c r="D8" s="145" t="s">
        <v>7</v>
      </c>
      <c r="E8" s="246" t="s">
        <v>56</v>
      </c>
      <c r="F8" s="247"/>
      <c r="G8" s="248"/>
      <c r="H8" s="118" t="str">
        <f>IF(Salden!H8="","",Salden!H8)</f>
        <v/>
      </c>
      <c r="I8" s="118">
        <f>IF(Salden!I8="","",Salden!I8)</f>
        <v>3784</v>
      </c>
    </row>
    <row r="9" spans="3:51" ht="21.95" customHeight="1" x14ac:dyDescent="0.25">
      <c r="C9" s="116" t="s">
        <v>8</v>
      </c>
      <c r="D9" s="115" t="s">
        <v>7</v>
      </c>
      <c r="E9" s="243" t="s">
        <v>6</v>
      </c>
      <c r="F9" s="244"/>
      <c r="G9" s="245"/>
      <c r="H9" s="114" t="str">
        <f>IF(SUM(H7:H8)&gt;=SUM(I7:I8),"",I10-SUM(H7:H8))</f>
        <v/>
      </c>
      <c r="I9" s="114">
        <f>IF(SUM(I6:I8)&gt;=SUM(H6:H8),"",H10-SUM(I6:I8))</f>
        <v>45365</v>
      </c>
    </row>
    <row r="10" spans="3:51" ht="21.95" customHeight="1" thickBot="1" x14ac:dyDescent="0.3">
      <c r="C10" s="23"/>
      <c r="D10" s="22"/>
      <c r="E10" s="182" t="s">
        <v>5</v>
      </c>
      <c r="F10" s="183"/>
      <c r="G10" s="184"/>
      <c r="H10" s="113">
        <f>IF(SUM(H7:H9)=0,"",SUM(H7:H9))</f>
        <v>49149</v>
      </c>
      <c r="I10" s="113">
        <f>IF(SUM(I7:I9)=0,"",SUM(I7:I9))</f>
        <v>49149</v>
      </c>
    </row>
    <row r="11" spans="3:51" ht="14.1" customHeight="1" thickTop="1" x14ac:dyDescent="0.25">
      <c r="C11" s="130"/>
      <c r="D11" s="130"/>
      <c r="E11" s="130"/>
      <c r="F11" s="130"/>
      <c r="G11" s="130"/>
      <c r="H11" s="130"/>
      <c r="I11" s="130"/>
    </row>
    <row r="12" spans="3:51" ht="21.95" customHeight="1" x14ac:dyDescent="0.25">
      <c r="C12" s="153" t="s">
        <v>109</v>
      </c>
      <c r="D12" s="5"/>
      <c r="E12" s="40"/>
      <c r="F12" s="40"/>
      <c r="G12" s="40"/>
      <c r="H12" s="40"/>
      <c r="I12" s="40"/>
      <c r="Q12" s="16"/>
      <c r="R12" s="16"/>
      <c r="S12" s="16"/>
      <c r="U12" s="18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</row>
    <row r="13" spans="3:51" ht="21.95" customHeight="1" x14ac:dyDescent="0.25">
      <c r="C13" s="11" t="str">
        <f>IF(AND(H9="",I9&lt;&gt;""),"x","")</f>
        <v>x</v>
      </c>
      <c r="D13" s="7" t="s">
        <v>3</v>
      </c>
      <c r="E13" s="40"/>
      <c r="F13" s="40"/>
      <c r="G13" s="40"/>
      <c r="H13" s="40"/>
      <c r="I13" s="40"/>
      <c r="Q13" s="16"/>
      <c r="R13" s="16"/>
      <c r="S13" s="16"/>
      <c r="U13" s="18"/>
      <c r="V13" s="162" t="str">
        <f>IF(C13="x","x",0)</f>
        <v>x</v>
      </c>
      <c r="W13" s="162">
        <f>IF(C15="x","x",0)</f>
        <v>0</v>
      </c>
      <c r="X13" s="163"/>
      <c r="Y13" s="163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</row>
    <row r="14" spans="3:51" ht="8.1" customHeight="1" x14ac:dyDescent="0.25">
      <c r="C14" s="6"/>
      <c r="D14" s="7"/>
      <c r="E14" s="40"/>
      <c r="F14" s="40"/>
      <c r="G14" s="40"/>
      <c r="H14" s="40"/>
      <c r="I14" s="40"/>
      <c r="Q14" s="16"/>
      <c r="R14" s="16"/>
      <c r="S14" s="16"/>
      <c r="U14" s="18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</row>
    <row r="15" spans="3:51" ht="21.95" customHeight="1" x14ac:dyDescent="0.25">
      <c r="C15" s="11" t="str">
        <f>IF(AND(H9&lt;&gt;"",I9=""),"x","")</f>
        <v/>
      </c>
      <c r="D15" s="7" t="s">
        <v>4</v>
      </c>
      <c r="E15" s="40"/>
      <c r="F15" s="40"/>
      <c r="G15" s="40"/>
      <c r="H15" s="40"/>
      <c r="I15" s="40"/>
      <c r="Q15" s="16"/>
      <c r="R15" s="16"/>
      <c r="S15" s="16"/>
      <c r="U15" s="18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</row>
    <row r="16" spans="3:51" ht="14.1" customHeight="1" x14ac:dyDescent="0.25">
      <c r="C16" s="8"/>
      <c r="D16" s="5"/>
      <c r="E16" s="40"/>
      <c r="F16" s="40"/>
      <c r="G16" s="40"/>
      <c r="H16" s="40"/>
      <c r="I16" s="40"/>
      <c r="Q16" s="16"/>
      <c r="R16" s="16"/>
      <c r="S16" s="16"/>
      <c r="U16" s="18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</row>
    <row r="17" spans="2:51" s="156" customFormat="1" ht="21.95" customHeight="1" x14ac:dyDescent="0.25">
      <c r="C17" s="153" t="s">
        <v>110</v>
      </c>
      <c r="D17" s="5"/>
      <c r="E17" s="40"/>
      <c r="F17" s="40"/>
      <c r="G17" s="40"/>
      <c r="H17" s="40"/>
      <c r="I17" s="40"/>
      <c r="K17" s="161"/>
      <c r="L17"/>
      <c r="M17"/>
      <c r="N17"/>
      <c r="Q17" s="16"/>
      <c r="R17" s="16"/>
      <c r="S17" s="16"/>
      <c r="U17" s="18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</row>
    <row r="18" spans="2:51" s="156" customFormat="1" ht="21.95" customHeight="1" x14ac:dyDescent="0.25">
      <c r="B18" s="150"/>
      <c r="C18" s="173" t="str">
        <f>IF(AND(C13="",C15=""),"","Schlussbilanzkonto (SBK)")</f>
        <v>Schlussbilanzkonto (SBK)</v>
      </c>
      <c r="D18" s="173"/>
      <c r="E18" s="173"/>
      <c r="F18" s="173"/>
      <c r="G18" s="173"/>
      <c r="H18" s="173"/>
      <c r="I18" s="40"/>
      <c r="K18" s="161"/>
      <c r="L18"/>
      <c r="M18"/>
      <c r="N18"/>
      <c r="Q18" s="16"/>
      <c r="R18" s="16"/>
      <c r="S18" s="16"/>
      <c r="U18" s="18"/>
      <c r="V18" s="154" t="str">
        <f>C18</f>
        <v>Schlussbilanzkonto (SBK)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</row>
    <row r="19" spans="2:51" s="161" customFormat="1" ht="14.1" customHeight="1" x14ac:dyDescent="0.25">
      <c r="C19" s="8"/>
      <c r="D19" s="5"/>
      <c r="E19" s="40"/>
      <c r="F19" s="40"/>
      <c r="G19" s="40"/>
      <c r="H19" s="40"/>
      <c r="I19" s="40"/>
      <c r="L19"/>
      <c r="M19"/>
      <c r="N19"/>
      <c r="Q19" s="16"/>
      <c r="R19" s="16"/>
      <c r="S19" s="16"/>
      <c r="U19" s="18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</row>
    <row r="20" spans="2:51" s="156" customFormat="1" ht="21.95" customHeight="1" x14ac:dyDescent="0.25">
      <c r="C20" s="130" t="s">
        <v>128</v>
      </c>
      <c r="D20" s="130"/>
      <c r="E20" s="130"/>
      <c r="F20" s="130"/>
      <c r="G20" s="130"/>
      <c r="H20" s="130"/>
      <c r="I20" s="130"/>
      <c r="K20" s="161"/>
      <c r="L20"/>
      <c r="M20"/>
      <c r="N20"/>
    </row>
    <row r="21" spans="2:51" s="156" customFormat="1" ht="21.95" customHeight="1" x14ac:dyDescent="0.25">
      <c r="B21" s="150"/>
      <c r="C21" s="173" t="str">
        <f>IF(AND(H9="",I9&lt;&gt;""),$D$317,IF(AND(H9&lt;&gt;"",I9=""),I5&amp;" "&amp;E5,""))</f>
        <v xml:space="preserve"> 98500 Schlussbilanzkonto (SBK)</v>
      </c>
      <c r="D21" s="173"/>
      <c r="E21" s="173"/>
      <c r="F21" s="160" t="s">
        <v>1</v>
      </c>
      <c r="G21" s="173" t="str">
        <f>IF(AND(H9&lt;&gt;"",I9=""),$D$317,IF(AND(H9="",I9&lt;&gt;""),I5&amp;" "&amp;E5,""))</f>
        <v xml:space="preserve"> 03000 Betriebs- und Geschäftsgebäude</v>
      </c>
      <c r="H21" s="173"/>
      <c r="I21" s="173"/>
      <c r="K21" s="161"/>
      <c r="L21"/>
      <c r="M21"/>
      <c r="N21"/>
      <c r="Q21" s="16"/>
      <c r="R21" s="16"/>
      <c r="S21" s="16"/>
      <c r="U21" s="18"/>
      <c r="V21" s="164" t="str">
        <f>IF(C21="","",C21)</f>
        <v xml:space="preserve"> 98500 Schlussbilanzkonto (SBK)</v>
      </c>
      <c r="W21" s="164" t="str">
        <f>IF(G21="","",G21)</f>
        <v xml:space="preserve"> 03000 Betriebs- und Geschäftsgebäude</v>
      </c>
      <c r="X21" s="165"/>
      <c r="Y21" s="16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</row>
    <row r="22" spans="2:51" s="156" customFormat="1" ht="21.95" customHeight="1" x14ac:dyDescent="0.25">
      <c r="C22" s="130"/>
      <c r="D22" s="130"/>
      <c r="E22" s="130"/>
      <c r="F22" s="130"/>
      <c r="G22" s="130"/>
      <c r="H22" s="130"/>
      <c r="I22" s="130"/>
      <c r="K22" s="161"/>
      <c r="L22"/>
      <c r="M22"/>
      <c r="N22"/>
    </row>
    <row r="23" spans="2:51" ht="21.95" customHeight="1" x14ac:dyDescent="0.25">
      <c r="C23" s="152" t="s">
        <v>113</v>
      </c>
      <c r="D23" s="130"/>
      <c r="E23" s="130"/>
      <c r="F23" s="130"/>
      <c r="G23" s="130"/>
      <c r="H23" s="130"/>
      <c r="I23" s="130"/>
    </row>
    <row r="24" spans="2:51" ht="21.95" customHeight="1" x14ac:dyDescent="0.25">
      <c r="C24" s="101"/>
      <c r="D24" s="100"/>
      <c r="E24" s="251" t="s">
        <v>102</v>
      </c>
      <c r="F24" s="251"/>
      <c r="G24" s="251"/>
      <c r="H24" s="99" t="s">
        <v>20</v>
      </c>
      <c r="I24" s="147" t="s">
        <v>101</v>
      </c>
    </row>
    <row r="25" spans="2:51" ht="21.95" customHeight="1" x14ac:dyDescent="0.25">
      <c r="C25" s="96" t="s">
        <v>18</v>
      </c>
      <c r="D25" s="97" t="s">
        <v>17</v>
      </c>
      <c r="E25" s="188" t="s">
        <v>16</v>
      </c>
      <c r="F25" s="189"/>
      <c r="G25" s="190"/>
      <c r="H25" s="95" t="s">
        <v>15</v>
      </c>
      <c r="I25" s="95" t="s">
        <v>14</v>
      </c>
    </row>
    <row r="26" spans="2:51" ht="21.95" customHeight="1" x14ac:dyDescent="0.25">
      <c r="C26" s="122" t="s">
        <v>35</v>
      </c>
      <c r="D26" s="146" t="s">
        <v>34</v>
      </c>
      <c r="E26" s="240" t="s">
        <v>44</v>
      </c>
      <c r="F26" s="241"/>
      <c r="G26" s="242"/>
      <c r="H26" s="131">
        <f>IF(Salden!H45="","",Salden!H45)</f>
        <v>81475</v>
      </c>
      <c r="I26" s="117" t="str">
        <f>IF(Salden!I45="","",Salden!I45)</f>
        <v/>
      </c>
    </row>
    <row r="27" spans="2:51" ht="21.95" customHeight="1" x14ac:dyDescent="0.25">
      <c r="C27" s="120" t="s">
        <v>88</v>
      </c>
      <c r="D27" s="145" t="s">
        <v>87</v>
      </c>
      <c r="E27" s="246" t="s">
        <v>86</v>
      </c>
      <c r="F27" s="247"/>
      <c r="G27" s="248"/>
      <c r="H27" s="118">
        <f>IF(Salden!H46="","",Salden!H46)</f>
        <v>11552</v>
      </c>
      <c r="I27" s="118" t="str">
        <f>IF(Salden!I46="","",Salden!I46)</f>
        <v/>
      </c>
    </row>
    <row r="28" spans="2:51" ht="21.95" customHeight="1" x14ac:dyDescent="0.25">
      <c r="C28" s="120" t="s">
        <v>8</v>
      </c>
      <c r="D28" s="145" t="s">
        <v>7</v>
      </c>
      <c r="E28" s="246" t="s">
        <v>55</v>
      </c>
      <c r="F28" s="247"/>
      <c r="G28" s="248"/>
      <c r="H28" s="118" t="str">
        <f>IF(Salden!H47="","",Salden!H47)</f>
        <v/>
      </c>
      <c r="I28" s="118">
        <f>IF(Salden!I47="","",Salden!I47)</f>
        <v>3035</v>
      </c>
    </row>
    <row r="29" spans="2:51" ht="21.95" customHeight="1" x14ac:dyDescent="0.25">
      <c r="C29" s="116" t="s">
        <v>8</v>
      </c>
      <c r="D29" s="115" t="s">
        <v>7</v>
      </c>
      <c r="E29" s="243" t="s">
        <v>6</v>
      </c>
      <c r="F29" s="244"/>
      <c r="G29" s="245"/>
      <c r="H29" s="114" t="str">
        <f>IF(SUM(H26:H28)&gt;=SUM(I26:I28),"",I30-SUM(H26:H28))</f>
        <v/>
      </c>
      <c r="I29" s="114">
        <f>IF(SUM(I26:I28)&gt;=SUM(H26:H28),"",H30-SUM(I26:I28))</f>
        <v>89992</v>
      </c>
    </row>
    <row r="30" spans="2:51" ht="21.95" customHeight="1" thickBot="1" x14ac:dyDescent="0.3">
      <c r="C30" s="23"/>
      <c r="D30" s="22"/>
      <c r="E30" s="182" t="s">
        <v>5</v>
      </c>
      <c r="F30" s="183"/>
      <c r="G30" s="184"/>
      <c r="H30" s="113">
        <f>IF(SUM(H26:H29)=0,"",SUM(H26:H29))</f>
        <v>93027</v>
      </c>
      <c r="I30" s="113">
        <f>IF(SUM(I26:I29)=0,"",SUM(I26:I29))</f>
        <v>93027</v>
      </c>
    </row>
    <row r="31" spans="2:51" ht="14.1" customHeight="1" thickTop="1" x14ac:dyDescent="0.25">
      <c r="C31" s="130"/>
      <c r="D31" s="130"/>
      <c r="E31" s="130"/>
      <c r="F31" s="130"/>
      <c r="G31" s="130"/>
      <c r="H31" s="130"/>
      <c r="I31" s="130"/>
    </row>
    <row r="32" spans="2:51" ht="21.95" customHeight="1" x14ac:dyDescent="0.25">
      <c r="C32" s="153" t="s">
        <v>109</v>
      </c>
      <c r="D32" s="5"/>
      <c r="E32" s="40"/>
      <c r="F32" s="40"/>
      <c r="G32" s="40"/>
      <c r="H32" s="40"/>
      <c r="I32" s="40"/>
      <c r="Q32" s="16"/>
      <c r="R32" s="16"/>
      <c r="S32" s="16"/>
      <c r="U32" s="18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</row>
    <row r="33" spans="2:51" ht="21.95" customHeight="1" x14ac:dyDescent="0.25">
      <c r="C33" s="11" t="str">
        <f>IF(AND(H29="",I29&lt;&gt;""),"x","")</f>
        <v>x</v>
      </c>
      <c r="D33" s="7" t="s">
        <v>3</v>
      </c>
      <c r="E33" s="40"/>
      <c r="F33" s="40"/>
      <c r="G33" s="40"/>
      <c r="H33" s="40"/>
      <c r="I33" s="40"/>
      <c r="Q33" s="16"/>
      <c r="R33" s="16"/>
      <c r="S33" s="16"/>
      <c r="U33" s="18"/>
      <c r="V33" s="162" t="str">
        <f>IF(C33="x","x",0)</f>
        <v>x</v>
      </c>
      <c r="W33" s="162">
        <f>IF(C35="x","x",0)</f>
        <v>0</v>
      </c>
      <c r="X33" s="163"/>
      <c r="Y33" s="163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</row>
    <row r="34" spans="2:51" ht="8.1" customHeight="1" x14ac:dyDescent="0.25">
      <c r="C34" s="6"/>
      <c r="D34" s="7"/>
      <c r="E34" s="40"/>
      <c r="F34" s="40"/>
      <c r="G34" s="40"/>
      <c r="H34" s="40"/>
      <c r="I34" s="40"/>
      <c r="Q34" s="16"/>
      <c r="R34" s="16"/>
      <c r="S34" s="16"/>
      <c r="U34" s="18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</row>
    <row r="35" spans="2:51" ht="21.95" customHeight="1" x14ac:dyDescent="0.25">
      <c r="C35" s="11" t="str">
        <f>IF(AND(H29&lt;&gt;"",I29=""),"x","")</f>
        <v/>
      </c>
      <c r="D35" s="7" t="s">
        <v>4</v>
      </c>
      <c r="E35" s="40"/>
      <c r="F35" s="40"/>
      <c r="G35" s="40"/>
      <c r="H35" s="40"/>
      <c r="I35" s="40"/>
      <c r="Q35" s="16"/>
      <c r="R35" s="16"/>
      <c r="S35" s="16"/>
      <c r="U35" s="18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</row>
    <row r="36" spans="2:51" ht="14.1" customHeight="1" x14ac:dyDescent="0.25">
      <c r="C36" s="8"/>
      <c r="D36" s="5"/>
      <c r="E36" s="40"/>
      <c r="F36" s="40"/>
      <c r="G36" s="40"/>
      <c r="H36" s="40"/>
      <c r="I36" s="40"/>
      <c r="Q36" s="16"/>
      <c r="R36" s="16"/>
      <c r="S36" s="16"/>
      <c r="U36" s="18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</row>
    <row r="37" spans="2:51" ht="21.95" customHeight="1" x14ac:dyDescent="0.25">
      <c r="C37" s="153" t="s">
        <v>110</v>
      </c>
      <c r="D37" s="5"/>
      <c r="E37" s="40"/>
      <c r="F37" s="40"/>
      <c r="G37" s="40"/>
      <c r="H37" s="40"/>
      <c r="I37" s="40"/>
      <c r="Q37" s="16"/>
      <c r="R37" s="16"/>
      <c r="S37" s="16"/>
      <c r="U37" s="18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</row>
    <row r="38" spans="2:51" ht="21.95" customHeight="1" x14ac:dyDescent="0.25">
      <c r="B38" s="150"/>
      <c r="C38" s="173" t="str">
        <f>IF(AND(C33="",C35=""),"","Schlussbilanzkonto (SBK)")</f>
        <v>Schlussbilanzkonto (SBK)</v>
      </c>
      <c r="D38" s="173"/>
      <c r="E38" s="173"/>
      <c r="F38" s="173"/>
      <c r="G38" s="173"/>
      <c r="H38" s="173"/>
      <c r="I38" s="40"/>
      <c r="Q38" s="16"/>
      <c r="R38" s="16"/>
      <c r="S38" s="16"/>
      <c r="U38" s="18"/>
      <c r="V38" s="154" t="str">
        <f>C38</f>
        <v>Schlussbilanzkonto (SBK)</v>
      </c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</row>
    <row r="39" spans="2:51" s="161" customFormat="1" ht="14.1" customHeight="1" x14ac:dyDescent="0.25">
      <c r="C39" s="8"/>
      <c r="D39" s="5"/>
      <c r="E39" s="40"/>
      <c r="F39" s="40"/>
      <c r="G39" s="40"/>
      <c r="H39" s="40"/>
      <c r="I39" s="40"/>
      <c r="L39"/>
      <c r="M39"/>
      <c r="N39"/>
      <c r="Q39" s="16"/>
      <c r="R39" s="16"/>
      <c r="S39" s="16"/>
      <c r="U39" s="18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</row>
    <row r="40" spans="2:51" s="161" customFormat="1" ht="21.95" customHeight="1" x14ac:dyDescent="0.25">
      <c r="C40" s="130" t="s">
        <v>128</v>
      </c>
      <c r="D40" s="130"/>
      <c r="E40" s="130"/>
      <c r="F40" s="130"/>
      <c r="G40" s="130"/>
      <c r="H40" s="130"/>
      <c r="I40" s="130"/>
      <c r="L40"/>
      <c r="M40"/>
      <c r="N40"/>
    </row>
    <row r="41" spans="2:51" s="161" customFormat="1" ht="21.95" customHeight="1" x14ac:dyDescent="0.25">
      <c r="B41" s="150"/>
      <c r="C41" s="173" t="str">
        <f>IF(AND(H29="",I29&lt;&gt;""),$D$317,IF(AND(H29&lt;&gt;"",I29=""),I24&amp;" "&amp;E24,""))</f>
        <v xml:space="preserve"> 98500 Schlussbilanzkonto (SBK)</v>
      </c>
      <c r="D41" s="173"/>
      <c r="E41" s="173"/>
      <c r="F41" s="160" t="s">
        <v>1</v>
      </c>
      <c r="G41" s="173" t="str">
        <f>IF(AND(H29&lt;&gt;"",I29=""),$D$317,IF(AND(H29="",I29&lt;&gt;""),I24&amp;" "&amp;E24,""))</f>
        <v xml:space="preserve"> 04000 Maschinen und Geräte</v>
      </c>
      <c r="H41" s="173"/>
      <c r="I41" s="173"/>
      <c r="L41"/>
      <c r="M41"/>
      <c r="N41"/>
      <c r="Q41" s="16"/>
      <c r="R41" s="16"/>
      <c r="S41" s="16"/>
      <c r="U41" s="18"/>
      <c r="V41" s="164" t="str">
        <f>IF(C41="","",C41)</f>
        <v xml:space="preserve"> 98500 Schlussbilanzkonto (SBK)</v>
      </c>
      <c r="W41" s="164" t="str">
        <f>IF(G41="","",G41)</f>
        <v xml:space="preserve"> 04000 Maschinen und Geräte</v>
      </c>
      <c r="X41" s="165"/>
      <c r="Y41" s="16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</row>
    <row r="42" spans="2:51" ht="21.95" customHeight="1" x14ac:dyDescent="0.25">
      <c r="C42" s="130"/>
      <c r="D42" s="130"/>
      <c r="E42" s="130"/>
      <c r="F42" s="130"/>
      <c r="G42" s="130"/>
      <c r="H42" s="130"/>
      <c r="I42" s="130"/>
    </row>
    <row r="43" spans="2:51" ht="21.95" customHeight="1" x14ac:dyDescent="0.25">
      <c r="C43" s="152" t="s">
        <v>114</v>
      </c>
      <c r="D43" s="130"/>
      <c r="E43" s="130"/>
      <c r="F43" s="130"/>
      <c r="G43" s="130"/>
      <c r="H43" s="130"/>
      <c r="I43" s="130"/>
    </row>
    <row r="44" spans="2:51" ht="21.95" customHeight="1" x14ac:dyDescent="0.25">
      <c r="C44" s="91"/>
      <c r="D44" s="90"/>
      <c r="E44" s="239" t="s">
        <v>100</v>
      </c>
      <c r="F44" s="239"/>
      <c r="G44" s="239"/>
      <c r="H44" s="89" t="s">
        <v>20</v>
      </c>
      <c r="I44" s="144" t="s">
        <v>99</v>
      </c>
    </row>
    <row r="45" spans="2:51" ht="21.95" customHeight="1" x14ac:dyDescent="0.25">
      <c r="C45" s="86" t="s">
        <v>18</v>
      </c>
      <c r="D45" s="87" t="s">
        <v>17</v>
      </c>
      <c r="E45" s="220" t="s">
        <v>16</v>
      </c>
      <c r="F45" s="221"/>
      <c r="G45" s="222"/>
      <c r="H45" s="85" t="s">
        <v>15</v>
      </c>
      <c r="I45" s="85" t="s">
        <v>14</v>
      </c>
    </row>
    <row r="46" spans="2:51" ht="21.95" customHeight="1" x14ac:dyDescent="0.25">
      <c r="C46" s="122" t="s">
        <v>35</v>
      </c>
      <c r="D46" s="121" t="s">
        <v>34</v>
      </c>
      <c r="E46" s="240" t="s">
        <v>39</v>
      </c>
      <c r="F46" s="241"/>
      <c r="G46" s="242"/>
      <c r="H46" s="131">
        <f>IF(Salden!H84="","",Salden!H84)</f>
        <v>495</v>
      </c>
      <c r="I46" s="117" t="str">
        <f>IF(Salden!I84="","",Salden!I84)</f>
        <v/>
      </c>
    </row>
    <row r="47" spans="2:51" ht="21.95" customHeight="1" x14ac:dyDescent="0.25">
      <c r="C47" s="120" t="s">
        <v>98</v>
      </c>
      <c r="D47" s="119" t="s">
        <v>97</v>
      </c>
      <c r="E47" s="246" t="s">
        <v>96</v>
      </c>
      <c r="F47" s="247"/>
      <c r="G47" s="248"/>
      <c r="H47" s="118">
        <f>IF(Salden!H85="","",Salden!H85)</f>
        <v>858</v>
      </c>
      <c r="I47" s="118" t="str">
        <f>IF(Salden!I85="","",Salden!I85)</f>
        <v/>
      </c>
    </row>
    <row r="48" spans="2:51" ht="21.95" customHeight="1" x14ac:dyDescent="0.25">
      <c r="C48" s="120" t="s">
        <v>69</v>
      </c>
      <c r="D48" s="119" t="s">
        <v>68</v>
      </c>
      <c r="E48" s="246" t="s">
        <v>67</v>
      </c>
      <c r="F48" s="247"/>
      <c r="G48" s="248"/>
      <c r="H48" s="118">
        <f>IF(Salden!H86="","",Salden!H86)</f>
        <v>3134</v>
      </c>
      <c r="I48" s="118" t="str">
        <f>IF(Salden!I86="","",Salden!I86)</f>
        <v/>
      </c>
    </row>
    <row r="49" spans="2:51" ht="21.95" customHeight="1" x14ac:dyDescent="0.25">
      <c r="C49" s="116" t="s">
        <v>8</v>
      </c>
      <c r="D49" s="115" t="s">
        <v>7</v>
      </c>
      <c r="E49" s="243" t="s">
        <v>6</v>
      </c>
      <c r="F49" s="244"/>
      <c r="G49" s="245"/>
      <c r="H49" s="114" t="str">
        <f>IF(SUM(H46:H48)&gt;=SUM(I46:I48),"",I50-SUM(H46:H48))</f>
        <v/>
      </c>
      <c r="I49" s="114">
        <f>IF(SUM(I46:I48)&gt;=SUM(H46:H48),"",H50-SUM(I46:I48))</f>
        <v>4487</v>
      </c>
    </row>
    <row r="50" spans="2:51" ht="21.95" customHeight="1" thickBot="1" x14ac:dyDescent="0.3">
      <c r="C50" s="23"/>
      <c r="D50" s="22"/>
      <c r="E50" s="182" t="s">
        <v>5</v>
      </c>
      <c r="F50" s="183"/>
      <c r="G50" s="184"/>
      <c r="H50" s="113">
        <f>IF(SUM(H46:H49)=0,"",SUM(H46:H49))</f>
        <v>4487</v>
      </c>
      <c r="I50" s="113">
        <f>IF(SUM(I46:I49)=0,"",SUM(I46:I49))</f>
        <v>4487</v>
      </c>
    </row>
    <row r="51" spans="2:51" ht="14.1" customHeight="1" thickTop="1" x14ac:dyDescent="0.25">
      <c r="C51" s="43"/>
      <c r="D51" s="84"/>
      <c r="E51" s="92"/>
      <c r="F51" s="92"/>
      <c r="G51" s="92"/>
      <c r="H51" s="82"/>
      <c r="I51" s="82"/>
    </row>
    <row r="52" spans="2:51" ht="21.95" customHeight="1" x14ac:dyDescent="0.25">
      <c r="C52" s="153" t="s">
        <v>109</v>
      </c>
      <c r="D52" s="5"/>
      <c r="E52" s="40"/>
      <c r="F52" s="40"/>
      <c r="G52" s="40"/>
      <c r="H52" s="40"/>
      <c r="I52" s="40"/>
      <c r="Q52" s="16"/>
      <c r="R52" s="16"/>
      <c r="S52" s="16"/>
      <c r="U52" s="18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</row>
    <row r="53" spans="2:51" ht="21.95" customHeight="1" x14ac:dyDescent="0.25">
      <c r="C53" s="11" t="str">
        <f>IF(AND(H49="",I49&lt;&gt;""),"x","")</f>
        <v>x</v>
      </c>
      <c r="D53" s="7" t="s">
        <v>3</v>
      </c>
      <c r="E53" s="40"/>
      <c r="F53" s="40"/>
      <c r="G53" s="40"/>
      <c r="H53" s="40"/>
      <c r="I53" s="40"/>
      <c r="Q53" s="16"/>
      <c r="R53" s="16"/>
      <c r="S53" s="16"/>
      <c r="U53" s="18"/>
      <c r="V53" s="162" t="str">
        <f>IF(C53="x","x",0)</f>
        <v>x</v>
      </c>
      <c r="W53" s="162">
        <f>IF(C55="x","x",0)</f>
        <v>0</v>
      </c>
      <c r="X53" s="163"/>
      <c r="Y53" s="163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</row>
    <row r="54" spans="2:51" ht="8.1" customHeight="1" x14ac:dyDescent="0.25">
      <c r="C54" s="6"/>
      <c r="D54" s="7"/>
      <c r="E54" s="40"/>
      <c r="F54" s="40"/>
      <c r="G54" s="40"/>
      <c r="H54" s="40"/>
      <c r="I54" s="40"/>
      <c r="Q54" s="16"/>
      <c r="R54" s="16"/>
      <c r="S54" s="16"/>
      <c r="U54" s="18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spans="2:51" ht="21.95" customHeight="1" x14ac:dyDescent="0.25">
      <c r="C55" s="11" t="str">
        <f>IF(AND(H49&lt;&gt;"",I49=""),"x","")</f>
        <v/>
      </c>
      <c r="D55" s="7" t="s">
        <v>4</v>
      </c>
      <c r="E55" s="40"/>
      <c r="F55" s="40"/>
      <c r="G55" s="40"/>
      <c r="H55" s="40"/>
      <c r="I55" s="40"/>
      <c r="Q55" s="16"/>
      <c r="R55" s="16"/>
      <c r="S55" s="16"/>
      <c r="U55" s="18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spans="2:51" ht="14.1" customHeight="1" x14ac:dyDescent="0.25">
      <c r="C56" s="8"/>
      <c r="D56" s="5"/>
      <c r="E56" s="40"/>
      <c r="F56" s="40"/>
      <c r="G56" s="40"/>
      <c r="H56" s="40"/>
      <c r="I56" s="40"/>
      <c r="Q56" s="16"/>
      <c r="R56" s="16"/>
      <c r="S56" s="16"/>
      <c r="U56" s="18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</row>
    <row r="57" spans="2:51" ht="21.95" customHeight="1" x14ac:dyDescent="0.25">
      <c r="C57" s="153" t="s">
        <v>110</v>
      </c>
      <c r="D57" s="5"/>
      <c r="E57" s="40"/>
      <c r="F57" s="40"/>
      <c r="G57" s="40"/>
      <c r="H57" s="40"/>
      <c r="I57" s="40"/>
      <c r="Q57" s="16"/>
      <c r="R57" s="16"/>
      <c r="S57" s="16"/>
      <c r="U57" s="18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</row>
    <row r="58" spans="2:51" ht="21.95" customHeight="1" x14ac:dyDescent="0.25">
      <c r="B58" s="150"/>
      <c r="C58" s="173" t="str">
        <f>IF(AND(C53="",C55=""),"","Schlussbilanzkonto (SBK)")</f>
        <v>Schlussbilanzkonto (SBK)</v>
      </c>
      <c r="D58" s="173"/>
      <c r="E58" s="173"/>
      <c r="F58" s="173"/>
      <c r="G58" s="173"/>
      <c r="H58" s="173"/>
      <c r="I58" s="40"/>
      <c r="Q58" s="16"/>
      <c r="R58" s="16"/>
      <c r="S58" s="16"/>
      <c r="U58" s="18"/>
      <c r="V58" s="154" t="str">
        <f>C58</f>
        <v>Schlussbilanzkonto (SBK)</v>
      </c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</row>
    <row r="59" spans="2:51" s="161" customFormat="1" ht="14.1" customHeight="1" x14ac:dyDescent="0.25">
      <c r="C59" s="8"/>
      <c r="D59" s="5"/>
      <c r="E59" s="40"/>
      <c r="F59" s="40"/>
      <c r="G59" s="40"/>
      <c r="H59" s="40"/>
      <c r="I59" s="40"/>
      <c r="L59"/>
      <c r="M59"/>
      <c r="N59"/>
      <c r="Q59" s="16"/>
      <c r="R59" s="16"/>
      <c r="S59" s="16"/>
      <c r="U59" s="18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</row>
    <row r="60" spans="2:51" s="161" customFormat="1" ht="21.95" customHeight="1" x14ac:dyDescent="0.25">
      <c r="C60" s="130" t="s">
        <v>128</v>
      </c>
      <c r="D60" s="130"/>
      <c r="E60" s="130"/>
      <c r="F60" s="130"/>
      <c r="G60" s="130"/>
      <c r="H60" s="130"/>
      <c r="I60" s="130"/>
      <c r="L60"/>
      <c r="M60"/>
      <c r="N60"/>
    </row>
    <row r="61" spans="2:51" s="161" customFormat="1" ht="21.95" customHeight="1" x14ac:dyDescent="0.25">
      <c r="B61" s="150"/>
      <c r="C61" s="173" t="str">
        <f>IF(AND(H49="",I49&lt;&gt;""),$D$317,IF(AND(H49&lt;&gt;"",I49=""),I44&amp;" "&amp;E44,""))</f>
        <v xml:space="preserve"> 98500 Schlussbilanzkonto (SBK)</v>
      </c>
      <c r="D61" s="173"/>
      <c r="E61" s="173"/>
      <c r="F61" s="160" t="s">
        <v>1</v>
      </c>
      <c r="G61" s="173" t="str">
        <f>IF(AND(H49&lt;&gt;"",I49=""),$D$317,IF(AND(H49="",I49&lt;&gt;""),I44&amp;" "&amp;E44,""))</f>
        <v xml:space="preserve"> 27000 Kassa</v>
      </c>
      <c r="H61" s="173"/>
      <c r="I61" s="173"/>
      <c r="L61"/>
      <c r="M61"/>
      <c r="N61"/>
      <c r="Q61" s="16"/>
      <c r="R61" s="16"/>
      <c r="S61" s="16"/>
      <c r="U61" s="18"/>
      <c r="V61" s="164" t="str">
        <f>IF(C61="","",C61)</f>
        <v xml:space="preserve"> 98500 Schlussbilanzkonto (SBK)</v>
      </c>
      <c r="W61" s="164" t="str">
        <f>IF(G61="","",G61)</f>
        <v xml:space="preserve"> 27000 Kassa</v>
      </c>
      <c r="X61" s="165"/>
      <c r="Y61" s="16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</row>
    <row r="62" spans="2:51" ht="21.95" customHeight="1" x14ac:dyDescent="0.25">
      <c r="C62" s="130"/>
      <c r="D62" s="130"/>
      <c r="E62" s="130"/>
      <c r="F62" s="130"/>
      <c r="G62" s="130"/>
      <c r="H62" s="130"/>
      <c r="I62" s="130"/>
    </row>
    <row r="63" spans="2:51" ht="21.95" customHeight="1" x14ac:dyDescent="0.25">
      <c r="C63" s="152" t="s">
        <v>116</v>
      </c>
      <c r="D63" s="130"/>
      <c r="E63" s="130"/>
      <c r="F63" s="130"/>
      <c r="G63" s="130"/>
      <c r="H63" s="130"/>
      <c r="I63" s="130"/>
    </row>
    <row r="64" spans="2:51" ht="21.95" customHeight="1" x14ac:dyDescent="0.25">
      <c r="C64" s="91"/>
      <c r="D64" s="90"/>
      <c r="E64" s="239" t="s">
        <v>95</v>
      </c>
      <c r="F64" s="239"/>
      <c r="G64" s="239"/>
      <c r="H64" s="89" t="s">
        <v>20</v>
      </c>
      <c r="I64" s="144" t="s">
        <v>94</v>
      </c>
    </row>
    <row r="65" spans="2:51" ht="21.95" customHeight="1" x14ac:dyDescent="0.25">
      <c r="C65" s="86" t="s">
        <v>18</v>
      </c>
      <c r="D65" s="87" t="s">
        <v>17</v>
      </c>
      <c r="E65" s="220" t="s">
        <v>16</v>
      </c>
      <c r="F65" s="221"/>
      <c r="G65" s="222"/>
      <c r="H65" s="85" t="s">
        <v>15</v>
      </c>
      <c r="I65" s="85" t="s">
        <v>14</v>
      </c>
    </row>
    <row r="66" spans="2:51" ht="21.95" customHeight="1" x14ac:dyDescent="0.25">
      <c r="C66" s="122" t="s">
        <v>72</v>
      </c>
      <c r="D66" s="121" t="s">
        <v>71</v>
      </c>
      <c r="E66" s="240" t="s">
        <v>70</v>
      </c>
      <c r="F66" s="241"/>
      <c r="G66" s="242"/>
      <c r="H66" s="131">
        <f>IF(Salden!H65="","",Salden!H65)</f>
        <v>597</v>
      </c>
      <c r="I66" s="117" t="str">
        <f>IF(Salden!I65="","",Salden!I65)</f>
        <v/>
      </c>
    </row>
    <row r="67" spans="2:51" ht="21.95" customHeight="1" x14ac:dyDescent="0.25">
      <c r="C67" s="120" t="s">
        <v>91</v>
      </c>
      <c r="D67" s="119" t="s">
        <v>90</v>
      </c>
      <c r="E67" s="246" t="s">
        <v>89</v>
      </c>
      <c r="F67" s="247"/>
      <c r="G67" s="248"/>
      <c r="H67" s="118" t="str">
        <f>IF(Salden!H66="","",Salden!H66)</f>
        <v/>
      </c>
      <c r="I67" s="118">
        <f>IF(Salden!I66="","",Salden!I66)</f>
        <v>597</v>
      </c>
    </row>
    <row r="68" spans="2:51" ht="21.95" customHeight="1" x14ac:dyDescent="0.25">
      <c r="C68" s="116" t="s">
        <v>8</v>
      </c>
      <c r="D68" s="115" t="s">
        <v>7</v>
      </c>
      <c r="E68" s="243" t="s">
        <v>6</v>
      </c>
      <c r="F68" s="244"/>
      <c r="G68" s="245"/>
      <c r="H68" s="114" t="str">
        <f>IF(SUM(H66:H67)&gt;=SUM(I66:I67),"",I69-SUM(H66:H67))</f>
        <v/>
      </c>
      <c r="I68" s="114" t="str">
        <f>IF(SUM(I65:I67)&gt;=SUM(H65:H67),"",H69-SUM(I65:I67))</f>
        <v/>
      </c>
    </row>
    <row r="69" spans="2:51" ht="21.95" customHeight="1" thickBot="1" x14ac:dyDescent="0.3">
      <c r="C69" s="23"/>
      <c r="D69" s="22"/>
      <c r="E69" s="182" t="s">
        <v>5</v>
      </c>
      <c r="F69" s="183"/>
      <c r="G69" s="184"/>
      <c r="H69" s="113">
        <f>IF(SUM(H66:H68)=0,"",SUM(H66:H68))</f>
        <v>597</v>
      </c>
      <c r="I69" s="113">
        <f>IF(SUM(I66:I68)=0,"",SUM(I66:I68))</f>
        <v>597</v>
      </c>
    </row>
    <row r="70" spans="2:51" ht="14.1" customHeight="1" thickTop="1" x14ac:dyDescent="0.25">
      <c r="C70" s="130"/>
      <c r="D70" s="130"/>
      <c r="E70" s="130"/>
      <c r="F70" s="130"/>
      <c r="G70" s="130"/>
      <c r="H70" s="130"/>
      <c r="I70" s="130"/>
    </row>
    <row r="71" spans="2:51" ht="21.95" customHeight="1" x14ac:dyDescent="0.25">
      <c r="C71" s="153" t="s">
        <v>109</v>
      </c>
      <c r="D71" s="5"/>
      <c r="E71" s="40"/>
      <c r="F71" s="40"/>
      <c r="G71" s="40"/>
      <c r="H71" s="40"/>
      <c r="I71" s="40"/>
      <c r="Q71" s="16"/>
      <c r="R71" s="16"/>
      <c r="S71" s="16"/>
      <c r="U71" s="18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</row>
    <row r="72" spans="2:51" ht="21.95" customHeight="1" x14ac:dyDescent="0.25">
      <c r="C72" s="11" t="str">
        <f>IF(AND(H68="",I68&lt;&gt;""),"x","")</f>
        <v/>
      </c>
      <c r="D72" s="7" t="s">
        <v>3</v>
      </c>
      <c r="E72" s="40"/>
      <c r="F72" s="40"/>
      <c r="G72" s="40"/>
      <c r="H72" s="40"/>
      <c r="I72" s="40"/>
      <c r="Q72" s="16"/>
      <c r="R72" s="16"/>
      <c r="S72" s="16"/>
      <c r="U72" s="18"/>
      <c r="V72" s="162">
        <f>IF(C72="x","x",0)</f>
        <v>0</v>
      </c>
      <c r="W72" s="162">
        <f>IF(C74="x","x",0)</f>
        <v>0</v>
      </c>
      <c r="X72" s="163"/>
      <c r="Y72" s="163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</row>
    <row r="73" spans="2:51" ht="8.1" customHeight="1" x14ac:dyDescent="0.25">
      <c r="C73" s="6"/>
      <c r="D73" s="7"/>
      <c r="E73" s="40"/>
      <c r="F73" s="40"/>
      <c r="G73" s="40"/>
      <c r="H73" s="40"/>
      <c r="I73" s="40"/>
      <c r="Q73" s="16"/>
      <c r="R73" s="16"/>
      <c r="S73" s="16"/>
      <c r="U73" s="18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</row>
    <row r="74" spans="2:51" ht="21.95" customHeight="1" x14ac:dyDescent="0.25">
      <c r="C74" s="11" t="str">
        <f>IF(AND(H68&lt;&gt;"",I68=""),"x","")</f>
        <v/>
      </c>
      <c r="D74" s="7" t="s">
        <v>4</v>
      </c>
      <c r="E74" s="40"/>
      <c r="F74" s="40"/>
      <c r="G74" s="40"/>
      <c r="H74" s="40"/>
      <c r="I74" s="40"/>
      <c r="Q74" s="16"/>
      <c r="R74" s="16"/>
      <c r="S74" s="16"/>
      <c r="U74" s="18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</row>
    <row r="75" spans="2:51" ht="14.1" customHeight="1" x14ac:dyDescent="0.25">
      <c r="C75" s="8"/>
      <c r="D75" s="5"/>
      <c r="E75" s="40"/>
      <c r="F75" s="40"/>
      <c r="G75" s="40"/>
      <c r="H75" s="40"/>
      <c r="I75" s="40"/>
      <c r="Q75" s="16"/>
      <c r="R75" s="16"/>
      <c r="S75" s="16"/>
      <c r="U75" s="18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</row>
    <row r="76" spans="2:51" ht="21.95" customHeight="1" x14ac:dyDescent="0.25">
      <c r="C76" s="153" t="s">
        <v>110</v>
      </c>
      <c r="D76" s="5"/>
      <c r="E76" s="40"/>
      <c r="F76" s="40"/>
      <c r="G76" s="40"/>
      <c r="H76" s="40"/>
      <c r="I76" s="40"/>
      <c r="Q76" s="16"/>
      <c r="R76" s="16"/>
      <c r="S76" s="16"/>
      <c r="U76" s="18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</row>
    <row r="77" spans="2:51" ht="21.95" customHeight="1" x14ac:dyDescent="0.25">
      <c r="B77" s="150"/>
      <c r="C77" s="173" t="str">
        <f>IF(AND(C72="",C74=""),"","Schlussbilanzkonto (SBK)")</f>
        <v/>
      </c>
      <c r="D77" s="173"/>
      <c r="E77" s="173"/>
      <c r="F77" s="173"/>
      <c r="G77" s="173"/>
      <c r="H77" s="173"/>
      <c r="I77" s="40"/>
      <c r="Q77" s="16"/>
      <c r="R77" s="16"/>
      <c r="S77" s="16"/>
      <c r="U77" s="18"/>
      <c r="V77" s="154" t="str">
        <f>C77</f>
        <v/>
      </c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</row>
    <row r="78" spans="2:51" s="161" customFormat="1" ht="14.1" customHeight="1" x14ac:dyDescent="0.25">
      <c r="C78" s="8"/>
      <c r="D78" s="5"/>
      <c r="E78" s="40"/>
      <c r="F78" s="40"/>
      <c r="G78" s="40"/>
      <c r="H78" s="40"/>
      <c r="I78" s="40"/>
      <c r="L78"/>
      <c r="M78"/>
      <c r="N78"/>
      <c r="Q78" s="16"/>
      <c r="R78" s="16"/>
      <c r="S78" s="16"/>
      <c r="U78" s="18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</row>
    <row r="79" spans="2:51" s="161" customFormat="1" ht="21.95" customHeight="1" x14ac:dyDescent="0.25">
      <c r="C79" s="130" t="s">
        <v>128</v>
      </c>
      <c r="D79" s="130"/>
      <c r="E79" s="130"/>
      <c r="F79" s="130"/>
      <c r="G79" s="130"/>
      <c r="H79" s="130"/>
      <c r="I79" s="130"/>
      <c r="L79"/>
      <c r="M79"/>
      <c r="N79"/>
    </row>
    <row r="80" spans="2:51" s="161" customFormat="1" ht="21.95" customHeight="1" x14ac:dyDescent="0.25">
      <c r="B80" s="150"/>
      <c r="C80" s="173" t="str">
        <f>IF(AND(H68="",I68&lt;&gt;""),$D$317,IF(AND(H68&lt;&gt;"",I68=""),I64&amp;" "&amp;E64,""))</f>
        <v/>
      </c>
      <c r="D80" s="173"/>
      <c r="E80" s="173"/>
      <c r="F80" s="160" t="s">
        <v>1</v>
      </c>
      <c r="G80" s="173" t="str">
        <f>IF(AND(H68&lt;&gt;"",I68=""),$D$317,IF(AND(H68="",I68&lt;&gt;""),I64&amp;" "&amp;E64,""))</f>
        <v/>
      </c>
      <c r="H80" s="173"/>
      <c r="I80" s="173"/>
      <c r="L80"/>
      <c r="M80"/>
      <c r="N80"/>
      <c r="Q80" s="16"/>
      <c r="R80" s="16"/>
      <c r="S80" s="16"/>
      <c r="U80" s="18"/>
      <c r="V80" s="164" t="str">
        <f>IF(C80="","",C80)</f>
        <v/>
      </c>
      <c r="W80" s="164" t="str">
        <f>IF(G80="","",G80)</f>
        <v/>
      </c>
      <c r="X80" s="165"/>
      <c r="Y80" s="16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</row>
    <row r="81" spans="3:51" ht="21.95" customHeight="1" x14ac:dyDescent="0.25">
      <c r="C81" s="130"/>
      <c r="D81" s="130"/>
      <c r="E81" s="130"/>
      <c r="F81" s="130"/>
      <c r="G81" s="130"/>
      <c r="H81" s="130"/>
      <c r="I81" s="130"/>
    </row>
    <row r="82" spans="3:51" ht="21.95" customHeight="1" x14ac:dyDescent="0.25">
      <c r="C82" s="152" t="s">
        <v>117</v>
      </c>
      <c r="D82" s="130"/>
      <c r="E82" s="130"/>
      <c r="F82" s="130"/>
      <c r="G82" s="130"/>
      <c r="H82" s="130"/>
      <c r="I82" s="130"/>
    </row>
    <row r="83" spans="3:51" ht="21.95" customHeight="1" x14ac:dyDescent="0.25">
      <c r="C83" s="91"/>
      <c r="D83" s="90"/>
      <c r="E83" s="239" t="s">
        <v>93</v>
      </c>
      <c r="F83" s="239"/>
      <c r="G83" s="239"/>
      <c r="H83" s="89" t="s">
        <v>20</v>
      </c>
      <c r="I83" s="144" t="s">
        <v>92</v>
      </c>
    </row>
    <row r="84" spans="3:51" ht="21.95" customHeight="1" x14ac:dyDescent="0.25">
      <c r="C84" s="86" t="s">
        <v>18</v>
      </c>
      <c r="D84" s="87" t="s">
        <v>17</v>
      </c>
      <c r="E84" s="220" t="s">
        <v>16</v>
      </c>
      <c r="F84" s="221"/>
      <c r="G84" s="222"/>
      <c r="H84" s="85" t="s">
        <v>15</v>
      </c>
      <c r="I84" s="85" t="s">
        <v>14</v>
      </c>
    </row>
    <row r="85" spans="3:51" ht="21.95" customHeight="1" x14ac:dyDescent="0.25">
      <c r="C85" s="122" t="s">
        <v>35</v>
      </c>
      <c r="D85" s="121" t="s">
        <v>34</v>
      </c>
      <c r="E85" s="240" t="s">
        <v>38</v>
      </c>
      <c r="F85" s="241"/>
      <c r="G85" s="242"/>
      <c r="H85" s="131">
        <f>IF(Salden!H104="","",Salden!H104)</f>
        <v>27220</v>
      </c>
      <c r="I85" s="117" t="str">
        <f>IF(Salden!I104="","",Salden!I104)</f>
        <v/>
      </c>
    </row>
    <row r="86" spans="3:51" ht="21.95" customHeight="1" x14ac:dyDescent="0.25">
      <c r="C86" s="120" t="s">
        <v>77</v>
      </c>
      <c r="D86" s="119" t="s">
        <v>76</v>
      </c>
      <c r="E86" s="246" t="s">
        <v>75</v>
      </c>
      <c r="F86" s="247"/>
      <c r="G86" s="248"/>
      <c r="H86" s="118" t="str">
        <f>IF(Salden!H105="","",Salden!H105)</f>
        <v/>
      </c>
      <c r="I86" s="118">
        <f>IF(Salden!I105="","",Salden!I105)</f>
        <v>4425</v>
      </c>
    </row>
    <row r="87" spans="3:51" ht="21.95" customHeight="1" x14ac:dyDescent="0.25">
      <c r="C87" s="120" t="s">
        <v>62</v>
      </c>
      <c r="D87" s="119" t="s">
        <v>61</v>
      </c>
      <c r="E87" s="246" t="s">
        <v>60</v>
      </c>
      <c r="F87" s="247"/>
      <c r="G87" s="248"/>
      <c r="H87" s="118" t="str">
        <f>IF(Salden!H106="","",Salden!H106)</f>
        <v/>
      </c>
      <c r="I87" s="118">
        <f>IF(Salden!I106="","",Salden!I106)</f>
        <v>383</v>
      </c>
    </row>
    <row r="88" spans="3:51" ht="21.95" customHeight="1" x14ac:dyDescent="0.25">
      <c r="C88" s="120" t="s">
        <v>91</v>
      </c>
      <c r="D88" s="119" t="s">
        <v>90</v>
      </c>
      <c r="E88" s="246" t="s">
        <v>89</v>
      </c>
      <c r="F88" s="247"/>
      <c r="G88" s="248"/>
      <c r="H88" s="118">
        <f>IF(Salden!H107="","",Salden!H107)</f>
        <v>597</v>
      </c>
      <c r="I88" s="118" t="str">
        <f>IF(Salden!I107="","",Salden!I107)</f>
        <v/>
      </c>
    </row>
    <row r="89" spans="3:51" ht="21.95" customHeight="1" x14ac:dyDescent="0.25">
      <c r="C89" s="120" t="s">
        <v>88</v>
      </c>
      <c r="D89" s="119" t="s">
        <v>87</v>
      </c>
      <c r="E89" s="246" t="s">
        <v>86</v>
      </c>
      <c r="F89" s="247"/>
      <c r="G89" s="248"/>
      <c r="H89" s="118" t="str">
        <f>IF(Salden!H108="","",Salden!H108)</f>
        <v/>
      </c>
      <c r="I89" s="118">
        <f>IF(Salden!I108="","",Salden!I108)</f>
        <v>11552</v>
      </c>
    </row>
    <row r="90" spans="3:51" ht="21.95" customHeight="1" x14ac:dyDescent="0.25">
      <c r="C90" s="120" t="s">
        <v>52</v>
      </c>
      <c r="D90" s="119" t="s">
        <v>51</v>
      </c>
      <c r="E90" s="246" t="s">
        <v>50</v>
      </c>
      <c r="F90" s="247"/>
      <c r="G90" s="248"/>
      <c r="H90" s="118" t="str">
        <f>IF(Salden!H109="","",Salden!H109)</f>
        <v/>
      </c>
      <c r="I90" s="118">
        <f>IF(Salden!I109="","",Salden!I109)</f>
        <v>9566</v>
      </c>
    </row>
    <row r="91" spans="3:51" ht="21.95" customHeight="1" x14ac:dyDescent="0.25">
      <c r="C91" s="120" t="s">
        <v>82</v>
      </c>
      <c r="D91" s="119" t="s">
        <v>81</v>
      </c>
      <c r="E91" s="246" t="s">
        <v>85</v>
      </c>
      <c r="F91" s="247"/>
      <c r="G91" s="248"/>
      <c r="H91" s="118" t="str">
        <f>IF(Salden!H110="","",Salden!H110)</f>
        <v/>
      </c>
      <c r="I91" s="118">
        <f>IF(Salden!I110="","",Salden!I110)</f>
        <v>1682</v>
      </c>
    </row>
    <row r="92" spans="3:51" ht="21.95" customHeight="1" x14ac:dyDescent="0.25">
      <c r="C92" s="116" t="s">
        <v>8</v>
      </c>
      <c r="D92" s="115" t="s">
        <v>7</v>
      </c>
      <c r="E92" s="243" t="s">
        <v>6</v>
      </c>
      <c r="F92" s="244"/>
      <c r="G92" s="245"/>
      <c r="H92" s="114" t="str">
        <f>IF(SUM(H85:H91)&gt;=SUM(I85:I91),"",I93-SUM(H85:H91))</f>
        <v/>
      </c>
      <c r="I92" s="114">
        <f>IF(SUM(I85:I91)&gt;=SUM(H85:H91),"",H93-SUM(I85:I91))</f>
        <v>209</v>
      </c>
    </row>
    <row r="93" spans="3:51" ht="21.95" customHeight="1" thickBot="1" x14ac:dyDescent="0.3">
      <c r="C93" s="23"/>
      <c r="D93" s="22"/>
      <c r="E93" s="182" t="s">
        <v>5</v>
      </c>
      <c r="F93" s="183"/>
      <c r="G93" s="184"/>
      <c r="H93" s="113">
        <f>IF(SUM(H85:H92)=0,"",SUM(H85:H92))</f>
        <v>27817</v>
      </c>
      <c r="I93" s="113">
        <f>IF(SUM(I85:I92)=0,"",SUM(I85:I92))</f>
        <v>27817</v>
      </c>
    </row>
    <row r="94" spans="3:51" ht="14.1" customHeight="1" thickTop="1" x14ac:dyDescent="0.25">
      <c r="C94" s="43"/>
      <c r="D94" s="84"/>
      <c r="E94" s="83"/>
      <c r="F94" s="83"/>
      <c r="G94" s="83"/>
      <c r="H94" s="82"/>
      <c r="I94" s="82"/>
    </row>
    <row r="95" spans="3:51" ht="21.95" customHeight="1" x14ac:dyDescent="0.25">
      <c r="C95" s="153" t="s">
        <v>109</v>
      </c>
      <c r="D95" s="5"/>
      <c r="E95" s="40"/>
      <c r="F95" s="40"/>
      <c r="G95" s="40"/>
      <c r="H95" s="40"/>
      <c r="I95" s="40"/>
      <c r="Q95" s="16"/>
      <c r="R95" s="16"/>
      <c r="S95" s="16"/>
      <c r="U95" s="18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</row>
    <row r="96" spans="3:51" ht="21.95" customHeight="1" x14ac:dyDescent="0.25">
      <c r="C96" s="11" t="str">
        <f>IF(AND(H92="",I92&lt;&gt;""),"x","")</f>
        <v>x</v>
      </c>
      <c r="D96" s="7" t="s">
        <v>3</v>
      </c>
      <c r="E96" s="40"/>
      <c r="F96" s="40"/>
      <c r="G96" s="40"/>
      <c r="H96" s="40"/>
      <c r="I96" s="40"/>
      <c r="Q96" s="16"/>
      <c r="R96" s="16"/>
      <c r="S96" s="16"/>
      <c r="U96" s="18"/>
      <c r="V96" s="162" t="str">
        <f>IF(C96="x","x",0)</f>
        <v>x</v>
      </c>
      <c r="W96" s="162">
        <f>IF(C98="x","x",0)</f>
        <v>0</v>
      </c>
      <c r="X96" s="163"/>
      <c r="Y96" s="163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</row>
    <row r="97" spans="2:51" ht="8.1" customHeight="1" x14ac:dyDescent="0.25">
      <c r="C97" s="6"/>
      <c r="D97" s="7"/>
      <c r="E97" s="40"/>
      <c r="F97" s="40"/>
      <c r="G97" s="40"/>
      <c r="H97" s="40"/>
      <c r="I97" s="40"/>
      <c r="Q97" s="16"/>
      <c r="R97" s="16"/>
      <c r="S97" s="16"/>
      <c r="U97" s="18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</row>
    <row r="98" spans="2:51" ht="21.95" customHeight="1" x14ac:dyDescent="0.25">
      <c r="C98" s="11" t="str">
        <f>IF(AND(H92&lt;&gt;"",I92=""),"x","")</f>
        <v/>
      </c>
      <c r="D98" s="7" t="s">
        <v>4</v>
      </c>
      <c r="E98" s="40"/>
      <c r="F98" s="40"/>
      <c r="G98" s="40"/>
      <c r="H98" s="40"/>
      <c r="I98" s="40"/>
      <c r="Q98" s="16"/>
      <c r="R98" s="16"/>
      <c r="S98" s="16"/>
      <c r="U98" s="18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</row>
    <row r="99" spans="2:51" ht="14.1" customHeight="1" x14ac:dyDescent="0.25">
      <c r="C99" s="8"/>
      <c r="D99" s="5"/>
      <c r="E99" s="40"/>
      <c r="F99" s="40"/>
      <c r="G99" s="40"/>
      <c r="H99" s="40"/>
      <c r="I99" s="40"/>
      <c r="Q99" s="16"/>
      <c r="R99" s="16"/>
      <c r="S99" s="16"/>
      <c r="U99" s="18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</row>
    <row r="100" spans="2:51" ht="21.95" customHeight="1" x14ac:dyDescent="0.25">
      <c r="C100" s="153" t="s">
        <v>110</v>
      </c>
      <c r="D100" s="5"/>
      <c r="E100" s="40"/>
      <c r="F100" s="40"/>
      <c r="G100" s="40"/>
      <c r="H100" s="40"/>
      <c r="I100" s="40"/>
      <c r="Q100" s="16"/>
      <c r="R100" s="16"/>
      <c r="S100" s="16"/>
      <c r="U100" s="18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</row>
    <row r="101" spans="2:51" ht="21.95" customHeight="1" x14ac:dyDescent="0.25">
      <c r="B101" s="150"/>
      <c r="C101" s="173" t="str">
        <f>IF(AND(C96="",C98=""),"","Schlussbilanzkonto (SBK)")</f>
        <v>Schlussbilanzkonto (SBK)</v>
      </c>
      <c r="D101" s="173"/>
      <c r="E101" s="173"/>
      <c r="F101" s="173"/>
      <c r="G101" s="173"/>
      <c r="H101" s="173"/>
      <c r="I101" s="40"/>
      <c r="Q101" s="16"/>
      <c r="R101" s="16"/>
      <c r="S101" s="16"/>
      <c r="U101" s="18"/>
      <c r="V101" s="154" t="str">
        <f>C101</f>
        <v>Schlussbilanzkonto (SBK)</v>
      </c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</row>
    <row r="102" spans="2:51" s="161" customFormat="1" ht="14.1" customHeight="1" x14ac:dyDescent="0.25">
      <c r="C102" s="8"/>
      <c r="D102" s="5"/>
      <c r="E102" s="40"/>
      <c r="F102" s="40"/>
      <c r="G102" s="40"/>
      <c r="H102" s="40"/>
      <c r="I102" s="40"/>
      <c r="L102"/>
      <c r="M102"/>
      <c r="N102"/>
      <c r="Q102" s="16"/>
      <c r="R102" s="16"/>
      <c r="S102" s="16"/>
      <c r="U102" s="18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</row>
    <row r="103" spans="2:51" s="161" customFormat="1" ht="21.95" customHeight="1" x14ac:dyDescent="0.25">
      <c r="C103" s="130" t="s">
        <v>128</v>
      </c>
      <c r="D103" s="130"/>
      <c r="E103" s="130"/>
      <c r="F103" s="130"/>
      <c r="G103" s="130"/>
      <c r="H103" s="130"/>
      <c r="I103" s="130"/>
      <c r="L103"/>
      <c r="M103"/>
      <c r="N103"/>
    </row>
    <row r="104" spans="2:51" s="161" customFormat="1" ht="21.95" customHeight="1" x14ac:dyDescent="0.25">
      <c r="B104" s="150"/>
      <c r="C104" s="173" t="str">
        <f>IF(AND(H92="",I92&lt;&gt;""),$D$317,IF(AND(H92&lt;&gt;"",I92=""),I83&amp;" "&amp;E83,""))</f>
        <v xml:space="preserve"> 98500 Schlussbilanzkonto (SBK)</v>
      </c>
      <c r="D104" s="173"/>
      <c r="E104" s="173"/>
      <c r="F104" s="160" t="s">
        <v>1</v>
      </c>
      <c r="G104" s="173" t="str">
        <f>IF(AND(H92&lt;&gt;"",I92=""),$D$317,IF(AND(H92="",I92&lt;&gt;""),I83&amp;" "&amp;E83,""))</f>
        <v xml:space="preserve"> 28000 Bank - betrieblich 1</v>
      </c>
      <c r="H104" s="173"/>
      <c r="I104" s="173"/>
      <c r="L104"/>
      <c r="M104"/>
      <c r="N104"/>
      <c r="Q104" s="16"/>
      <c r="R104" s="16"/>
      <c r="S104" s="16"/>
      <c r="U104" s="18"/>
      <c r="V104" s="164" t="str">
        <f>IF(C104="","",C104)</f>
        <v xml:space="preserve"> 98500 Schlussbilanzkonto (SBK)</v>
      </c>
      <c r="W104" s="164" t="str">
        <f>IF(G104="","",G104)</f>
        <v xml:space="preserve"> 28000 Bank - betrieblich 1</v>
      </c>
      <c r="X104" s="165"/>
      <c r="Y104" s="16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</row>
    <row r="105" spans="2:51" ht="21.95" customHeight="1" x14ac:dyDescent="0.25">
      <c r="C105" s="130"/>
      <c r="D105" s="130"/>
      <c r="E105" s="130"/>
      <c r="F105" s="130"/>
      <c r="G105" s="130"/>
      <c r="H105" s="130"/>
      <c r="I105" s="130"/>
    </row>
    <row r="106" spans="2:51" ht="21.95" customHeight="1" x14ac:dyDescent="0.25">
      <c r="C106" s="152" t="s">
        <v>118</v>
      </c>
      <c r="D106" s="130"/>
      <c r="E106" s="130"/>
      <c r="F106" s="130"/>
      <c r="G106" s="130"/>
      <c r="H106" s="130"/>
      <c r="I106" s="130"/>
    </row>
    <row r="107" spans="2:51" ht="21.95" customHeight="1" x14ac:dyDescent="0.25">
      <c r="C107" s="81"/>
      <c r="D107" s="80"/>
      <c r="E107" s="257" t="s">
        <v>84</v>
      </c>
      <c r="F107" s="257"/>
      <c r="G107" s="257"/>
      <c r="H107" s="79" t="s">
        <v>20</v>
      </c>
      <c r="I107" s="143" t="s">
        <v>83</v>
      </c>
    </row>
    <row r="108" spans="2:51" ht="21.95" customHeight="1" x14ac:dyDescent="0.25">
      <c r="C108" s="76" t="s">
        <v>18</v>
      </c>
      <c r="D108" s="77" t="s">
        <v>17</v>
      </c>
      <c r="E108" s="204" t="s">
        <v>16</v>
      </c>
      <c r="F108" s="205"/>
      <c r="G108" s="206"/>
      <c r="H108" s="75" t="s">
        <v>15</v>
      </c>
      <c r="I108" s="75" t="s">
        <v>14</v>
      </c>
    </row>
    <row r="109" spans="2:51" ht="21.95" customHeight="1" x14ac:dyDescent="0.25">
      <c r="C109" s="122" t="s">
        <v>35</v>
      </c>
      <c r="D109" s="121" t="s">
        <v>34</v>
      </c>
      <c r="E109" s="240" t="s">
        <v>33</v>
      </c>
      <c r="F109" s="241"/>
      <c r="G109" s="242"/>
      <c r="H109" s="131" t="str">
        <f>IF(Salden!H26="","",Salden!H26)</f>
        <v/>
      </c>
      <c r="I109" s="117">
        <f>IF(Salden!I26="","",Salden!I26)</f>
        <v>8247</v>
      </c>
    </row>
    <row r="110" spans="2:51" ht="21.95" customHeight="1" x14ac:dyDescent="0.25">
      <c r="C110" s="120" t="s">
        <v>82</v>
      </c>
      <c r="D110" s="119" t="s">
        <v>81</v>
      </c>
      <c r="E110" s="246" t="s">
        <v>80</v>
      </c>
      <c r="F110" s="247"/>
      <c r="G110" s="248"/>
      <c r="H110" s="118">
        <f>IF(Salden!H27="","",Salden!H27)</f>
        <v>1187</v>
      </c>
      <c r="I110" s="118" t="str">
        <f>IF(Salden!I27="","",Salden!I27)</f>
        <v/>
      </c>
    </row>
    <row r="111" spans="2:51" ht="21.95" customHeight="1" x14ac:dyDescent="0.25">
      <c r="C111" s="116" t="s">
        <v>8</v>
      </c>
      <c r="D111" s="115" t="s">
        <v>7</v>
      </c>
      <c r="E111" s="243" t="s">
        <v>6</v>
      </c>
      <c r="F111" s="244"/>
      <c r="G111" s="245"/>
      <c r="H111" s="114">
        <f>IF(SUM(H109:H110)&gt;=SUM(I109:I110),"",I112-SUM(H109:H110))</f>
        <v>7060</v>
      </c>
      <c r="I111" s="114" t="str">
        <f>IF(SUM(I108:I110)&gt;=SUM(H108:H110),"",H112-SUM(I108:I110))</f>
        <v/>
      </c>
    </row>
    <row r="112" spans="2:51" ht="21.95" customHeight="1" thickBot="1" x14ac:dyDescent="0.3">
      <c r="C112" s="23"/>
      <c r="D112" s="22"/>
      <c r="E112" s="182" t="s">
        <v>5</v>
      </c>
      <c r="F112" s="183"/>
      <c r="G112" s="184"/>
      <c r="H112" s="113">
        <f>IF(SUM(H109:H111)=0,"",SUM(H109:H111))</f>
        <v>8247</v>
      </c>
      <c r="I112" s="113">
        <f>IF(SUM(I109:I111)=0,"",SUM(I109:I111))</f>
        <v>8247</v>
      </c>
    </row>
    <row r="113" spans="2:51" ht="14.1" customHeight="1" thickTop="1" x14ac:dyDescent="0.25">
      <c r="C113" s="130"/>
      <c r="D113" s="130"/>
      <c r="E113" s="130"/>
      <c r="F113" s="130"/>
      <c r="G113" s="130"/>
      <c r="H113" s="130"/>
      <c r="I113" s="130"/>
    </row>
    <row r="114" spans="2:51" ht="21.95" customHeight="1" x14ac:dyDescent="0.25">
      <c r="C114" s="153" t="s">
        <v>109</v>
      </c>
      <c r="D114" s="5"/>
      <c r="E114" s="40"/>
      <c r="F114" s="40"/>
      <c r="G114" s="40"/>
      <c r="H114" s="40"/>
      <c r="I114" s="40"/>
      <c r="Q114" s="16"/>
      <c r="R114" s="16"/>
      <c r="S114" s="16"/>
      <c r="U114" s="18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</row>
    <row r="115" spans="2:51" ht="21.95" customHeight="1" x14ac:dyDescent="0.25">
      <c r="C115" s="11" t="str">
        <f>IF(AND(H111="",I111&lt;&gt;""),"x","")</f>
        <v/>
      </c>
      <c r="D115" s="7" t="s">
        <v>3</v>
      </c>
      <c r="E115" s="40"/>
      <c r="F115" s="40"/>
      <c r="G115" s="40"/>
      <c r="H115" s="40"/>
      <c r="I115" s="40"/>
      <c r="Q115" s="16"/>
      <c r="R115" s="16"/>
      <c r="S115" s="16"/>
      <c r="U115" s="18"/>
      <c r="V115" s="162">
        <f>IF(C115="x","x",0)</f>
        <v>0</v>
      </c>
      <c r="W115" s="162" t="str">
        <f>IF(C117="x","x",0)</f>
        <v>x</v>
      </c>
      <c r="X115" s="163"/>
      <c r="Y115" s="163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</row>
    <row r="116" spans="2:51" ht="8.1" customHeight="1" x14ac:dyDescent="0.25">
      <c r="C116" s="6"/>
      <c r="D116" s="7"/>
      <c r="E116" s="40"/>
      <c r="F116" s="40"/>
      <c r="G116" s="40"/>
      <c r="H116" s="40"/>
      <c r="I116" s="40"/>
      <c r="Q116" s="16"/>
      <c r="R116" s="16"/>
      <c r="S116" s="16"/>
      <c r="U116" s="18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</row>
    <row r="117" spans="2:51" ht="21.95" customHeight="1" x14ac:dyDescent="0.25">
      <c r="C117" s="11" t="str">
        <f>IF(AND(H111&lt;&gt;"",I111=""),"x","")</f>
        <v>x</v>
      </c>
      <c r="D117" s="7" t="s">
        <v>4</v>
      </c>
      <c r="E117" s="40"/>
      <c r="F117" s="40"/>
      <c r="G117" s="40"/>
      <c r="H117" s="40"/>
      <c r="I117" s="40"/>
      <c r="Q117" s="16"/>
      <c r="R117" s="16"/>
      <c r="S117" s="16"/>
      <c r="U117" s="18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</row>
    <row r="118" spans="2:51" ht="14.1" customHeight="1" x14ac:dyDescent="0.25">
      <c r="C118" s="8"/>
      <c r="D118" s="5"/>
      <c r="E118" s="40"/>
      <c r="F118" s="40"/>
      <c r="G118" s="40"/>
      <c r="H118" s="40"/>
      <c r="I118" s="40"/>
      <c r="Q118" s="16"/>
      <c r="R118" s="16"/>
      <c r="S118" s="16"/>
      <c r="U118" s="18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</row>
    <row r="119" spans="2:51" ht="21.95" customHeight="1" x14ac:dyDescent="0.25">
      <c r="C119" s="153" t="s">
        <v>110</v>
      </c>
      <c r="D119" s="5"/>
      <c r="E119" s="40"/>
      <c r="F119" s="40"/>
      <c r="G119" s="40"/>
      <c r="H119" s="40"/>
      <c r="I119" s="40"/>
      <c r="Q119" s="16"/>
      <c r="R119" s="16"/>
      <c r="S119" s="16"/>
      <c r="U119" s="18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</row>
    <row r="120" spans="2:51" ht="21.95" customHeight="1" x14ac:dyDescent="0.25">
      <c r="B120" s="150"/>
      <c r="C120" s="173" t="str">
        <f>IF(AND(C115="",C117=""),"","Schlussbilanzkonto (SBK)")</f>
        <v>Schlussbilanzkonto (SBK)</v>
      </c>
      <c r="D120" s="173"/>
      <c r="E120" s="173"/>
      <c r="F120" s="173"/>
      <c r="G120" s="173"/>
      <c r="H120" s="173"/>
      <c r="I120" s="40"/>
      <c r="Q120" s="16"/>
      <c r="R120" s="16"/>
      <c r="S120" s="16"/>
      <c r="U120" s="18"/>
      <c r="V120" s="154" t="str">
        <f>C120</f>
        <v>Schlussbilanzkonto (SBK)</v>
      </c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</row>
    <row r="121" spans="2:51" s="161" customFormat="1" ht="14.1" customHeight="1" x14ac:dyDescent="0.25">
      <c r="C121" s="8"/>
      <c r="D121" s="5"/>
      <c r="E121" s="40"/>
      <c r="F121" s="40"/>
      <c r="G121" s="40"/>
      <c r="H121" s="40"/>
      <c r="I121" s="40"/>
      <c r="L121"/>
      <c r="M121"/>
      <c r="N121"/>
      <c r="Q121" s="16"/>
      <c r="R121" s="16"/>
      <c r="S121" s="16"/>
      <c r="U121" s="18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</row>
    <row r="122" spans="2:51" s="161" customFormat="1" ht="21.95" customHeight="1" x14ac:dyDescent="0.25">
      <c r="C122" s="130" t="s">
        <v>128</v>
      </c>
      <c r="D122" s="130"/>
      <c r="E122" s="130"/>
      <c r="F122" s="130"/>
      <c r="G122" s="130"/>
      <c r="H122" s="130"/>
      <c r="I122" s="130"/>
      <c r="L122"/>
      <c r="M122"/>
      <c r="N122"/>
    </row>
    <row r="123" spans="2:51" s="161" customFormat="1" ht="21.95" customHeight="1" x14ac:dyDescent="0.25">
      <c r="B123" s="150"/>
      <c r="C123" s="173" t="str">
        <f>IF(AND(H111="",I111&lt;&gt;""),$D$317,IF(AND(H111&lt;&gt;"",I111=""),I107&amp;" "&amp;E107,""))</f>
        <v xml:space="preserve"> 31510 Darlehen - betrieblich</v>
      </c>
      <c r="D123" s="173"/>
      <c r="E123" s="173"/>
      <c r="F123" s="160" t="s">
        <v>1</v>
      </c>
      <c r="G123" s="173" t="str">
        <f>IF(AND(H111&lt;&gt;"",I111=""),$D$317,IF(AND(H111="",I111&lt;&gt;""),I107&amp;" "&amp;E107,""))</f>
        <v xml:space="preserve"> 98500 Schlussbilanzkonto (SBK)</v>
      </c>
      <c r="H123" s="173"/>
      <c r="I123" s="173"/>
      <c r="L123"/>
      <c r="M123"/>
      <c r="N123"/>
      <c r="Q123" s="16"/>
      <c r="R123" s="16"/>
      <c r="S123" s="16"/>
      <c r="U123" s="18"/>
      <c r="V123" s="164" t="str">
        <f>IF(C123="","",C123)</f>
        <v xml:space="preserve"> 31510 Darlehen - betrieblich</v>
      </c>
      <c r="W123" s="164" t="str">
        <f>IF(G123="","",G123)</f>
        <v xml:space="preserve"> 98500 Schlussbilanzkonto (SBK)</v>
      </c>
      <c r="X123" s="165"/>
      <c r="Y123" s="16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</row>
    <row r="124" spans="2:51" ht="21.95" customHeight="1" x14ac:dyDescent="0.25">
      <c r="C124" s="130"/>
      <c r="D124" s="130"/>
      <c r="E124" s="130"/>
      <c r="F124" s="130"/>
      <c r="G124" s="130"/>
      <c r="H124" s="130"/>
      <c r="I124" s="130"/>
    </row>
    <row r="125" spans="2:51" ht="21.95" customHeight="1" x14ac:dyDescent="0.25">
      <c r="C125" s="152" t="s">
        <v>119</v>
      </c>
      <c r="D125" s="130"/>
      <c r="E125" s="130"/>
      <c r="F125" s="130"/>
      <c r="G125" s="130"/>
      <c r="H125" s="130"/>
      <c r="I125" s="130"/>
    </row>
    <row r="126" spans="2:51" ht="21.95" customHeight="1" x14ac:dyDescent="0.25">
      <c r="C126" s="81"/>
      <c r="D126" s="80"/>
      <c r="E126" s="257" t="s">
        <v>79</v>
      </c>
      <c r="F126" s="257"/>
      <c r="G126" s="257"/>
      <c r="H126" s="79" t="s">
        <v>20</v>
      </c>
      <c r="I126" s="143" t="s">
        <v>78</v>
      </c>
    </row>
    <row r="127" spans="2:51" ht="21.95" customHeight="1" x14ac:dyDescent="0.25">
      <c r="C127" s="76" t="s">
        <v>18</v>
      </c>
      <c r="D127" s="77" t="s">
        <v>17</v>
      </c>
      <c r="E127" s="204" t="s">
        <v>16</v>
      </c>
      <c r="F127" s="205"/>
      <c r="G127" s="206"/>
      <c r="H127" s="75" t="s">
        <v>15</v>
      </c>
      <c r="I127" s="75" t="s">
        <v>14</v>
      </c>
    </row>
    <row r="128" spans="2:51" ht="21.95" customHeight="1" x14ac:dyDescent="0.25">
      <c r="C128" s="122" t="s">
        <v>35</v>
      </c>
      <c r="D128" s="121" t="s">
        <v>34</v>
      </c>
      <c r="E128" s="240" t="s">
        <v>36</v>
      </c>
      <c r="F128" s="241"/>
      <c r="G128" s="242"/>
      <c r="H128" s="131" t="str">
        <f>IF(Salden!H128="","",Salden!H128)</f>
        <v/>
      </c>
      <c r="I128" s="117">
        <f>IF(Salden!I128="","",Salden!I128)</f>
        <v>4425</v>
      </c>
    </row>
    <row r="129" spans="2:51" ht="21.95" customHeight="1" x14ac:dyDescent="0.25">
      <c r="C129" s="120" t="s">
        <v>77</v>
      </c>
      <c r="D129" s="119" t="s">
        <v>76</v>
      </c>
      <c r="E129" s="246" t="s">
        <v>75</v>
      </c>
      <c r="F129" s="247"/>
      <c r="G129" s="248"/>
      <c r="H129" s="118">
        <f>IF(Salden!H129="","",Salden!H129)</f>
        <v>4425</v>
      </c>
      <c r="I129" s="118" t="str">
        <f>IF(Salden!I129="","",Salden!I129)</f>
        <v/>
      </c>
    </row>
    <row r="130" spans="2:51" ht="21.95" customHeight="1" x14ac:dyDescent="0.25">
      <c r="C130" s="116" t="s">
        <v>8</v>
      </c>
      <c r="D130" s="115" t="s">
        <v>7</v>
      </c>
      <c r="E130" s="243" t="s">
        <v>6</v>
      </c>
      <c r="F130" s="244"/>
      <c r="G130" s="245"/>
      <c r="H130" s="114" t="str">
        <f>IF(SUM(H128:H129)&gt;=SUM(I128:I129),"",I131-SUM(H128:H129))</f>
        <v/>
      </c>
      <c r="I130" s="114" t="str">
        <f>IF(SUM(I127:I129)&gt;=SUM(H127:H129),"",H131-SUM(I127:I129))</f>
        <v/>
      </c>
    </row>
    <row r="131" spans="2:51" ht="21.95" customHeight="1" thickBot="1" x14ac:dyDescent="0.3">
      <c r="C131" s="23"/>
      <c r="D131" s="22"/>
      <c r="E131" s="182" t="s">
        <v>5</v>
      </c>
      <c r="F131" s="183"/>
      <c r="G131" s="184"/>
      <c r="H131" s="113">
        <f>IF(SUM(H128:H130)=0,"",SUM(H128:H130))</f>
        <v>4425</v>
      </c>
      <c r="I131" s="113">
        <f>IF(SUM(I128:I130)=0,"",SUM(I128:I130))</f>
        <v>4425</v>
      </c>
    </row>
    <row r="132" spans="2:51" ht="14.1" customHeight="1" thickTop="1" x14ac:dyDescent="0.25">
      <c r="C132" s="130"/>
      <c r="D132" s="130"/>
      <c r="E132" s="130"/>
      <c r="F132" s="130"/>
      <c r="G132" s="130"/>
      <c r="H132" s="130"/>
      <c r="I132" s="130"/>
    </row>
    <row r="133" spans="2:51" ht="21.95" customHeight="1" x14ac:dyDescent="0.25">
      <c r="C133" s="153" t="s">
        <v>109</v>
      </c>
      <c r="D133" s="5"/>
      <c r="E133" s="40"/>
      <c r="F133" s="40"/>
      <c r="G133" s="40"/>
      <c r="H133" s="40"/>
      <c r="I133" s="40"/>
      <c r="Q133" s="16"/>
      <c r="R133" s="16"/>
      <c r="S133" s="16"/>
      <c r="U133" s="18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</row>
    <row r="134" spans="2:51" ht="21.95" customHeight="1" x14ac:dyDescent="0.25">
      <c r="C134" s="11" t="str">
        <f>IF(AND(H130="",I130&lt;&gt;""),"x","")</f>
        <v/>
      </c>
      <c r="D134" s="7" t="s">
        <v>3</v>
      </c>
      <c r="E134" s="40"/>
      <c r="F134" s="40"/>
      <c r="G134" s="40"/>
      <c r="H134" s="40"/>
      <c r="I134" s="40"/>
      <c r="Q134" s="16"/>
      <c r="R134" s="16"/>
      <c r="S134" s="16"/>
      <c r="U134" s="18"/>
      <c r="V134" s="162">
        <f>IF(C134="x","x",0)</f>
        <v>0</v>
      </c>
      <c r="W134" s="162">
        <f>IF(C136="x","x",0)</f>
        <v>0</v>
      </c>
      <c r="X134" s="163"/>
      <c r="Y134" s="163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</row>
    <row r="135" spans="2:51" ht="8.1" customHeight="1" x14ac:dyDescent="0.25">
      <c r="C135" s="6"/>
      <c r="D135" s="7"/>
      <c r="E135" s="40"/>
      <c r="F135" s="40"/>
      <c r="G135" s="40"/>
      <c r="H135" s="40"/>
      <c r="I135" s="40"/>
      <c r="Q135" s="16"/>
      <c r="R135" s="16"/>
      <c r="S135" s="16"/>
      <c r="U135" s="18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</row>
    <row r="136" spans="2:51" ht="21.95" customHeight="1" x14ac:dyDescent="0.25">
      <c r="C136" s="11" t="str">
        <f>IF(AND(H130&lt;&gt;"",I130=""),"x","")</f>
        <v/>
      </c>
      <c r="D136" s="7" t="s">
        <v>4</v>
      </c>
      <c r="E136" s="40"/>
      <c r="F136" s="40"/>
      <c r="G136" s="40"/>
      <c r="H136" s="40"/>
      <c r="I136" s="40"/>
      <c r="Q136" s="16"/>
      <c r="R136" s="16"/>
      <c r="S136" s="16"/>
      <c r="U136" s="18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</row>
    <row r="137" spans="2:51" ht="14.1" customHeight="1" x14ac:dyDescent="0.25">
      <c r="C137" s="8"/>
      <c r="D137" s="5"/>
      <c r="E137" s="40"/>
      <c r="F137" s="40"/>
      <c r="G137" s="40"/>
      <c r="H137" s="40"/>
      <c r="I137" s="40"/>
      <c r="Q137" s="16"/>
      <c r="R137" s="16"/>
      <c r="S137" s="16"/>
      <c r="U137" s="18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</row>
    <row r="138" spans="2:51" ht="21.95" customHeight="1" x14ac:dyDescent="0.25">
      <c r="C138" s="153" t="s">
        <v>110</v>
      </c>
      <c r="D138" s="5"/>
      <c r="E138" s="40"/>
      <c r="F138" s="40"/>
      <c r="G138" s="40"/>
      <c r="H138" s="40"/>
      <c r="I138" s="40"/>
      <c r="Q138" s="16"/>
      <c r="R138" s="16"/>
      <c r="S138" s="16"/>
      <c r="U138" s="18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</row>
    <row r="139" spans="2:51" ht="21.95" customHeight="1" x14ac:dyDescent="0.25">
      <c r="B139" s="150"/>
      <c r="C139" s="173" t="str">
        <f>IF(AND(C134="",C136=""),"","Gewinn und Verlustkonto (GuV)")</f>
        <v/>
      </c>
      <c r="D139" s="173"/>
      <c r="E139" s="173"/>
      <c r="F139" s="173"/>
      <c r="G139" s="173"/>
      <c r="H139" s="173"/>
      <c r="I139" s="40"/>
      <c r="Q139" s="16"/>
      <c r="R139" s="16"/>
      <c r="S139" s="16"/>
      <c r="U139" s="18"/>
      <c r="V139" s="154" t="str">
        <f>C139</f>
        <v/>
      </c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</row>
    <row r="140" spans="2:51" s="161" customFormat="1" ht="14.1" customHeight="1" x14ac:dyDescent="0.25">
      <c r="C140" s="8"/>
      <c r="D140" s="5"/>
      <c r="E140" s="40"/>
      <c r="F140" s="40"/>
      <c r="G140" s="40"/>
      <c r="H140" s="40"/>
      <c r="I140" s="40"/>
      <c r="L140"/>
      <c r="M140"/>
      <c r="N140"/>
      <c r="Q140" s="16"/>
      <c r="R140" s="16"/>
      <c r="S140" s="16"/>
      <c r="U140" s="18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</row>
    <row r="141" spans="2:51" s="161" customFormat="1" ht="21.95" customHeight="1" x14ac:dyDescent="0.25">
      <c r="C141" s="130" t="s">
        <v>128</v>
      </c>
      <c r="D141" s="130"/>
      <c r="E141" s="130"/>
      <c r="F141" s="130"/>
      <c r="G141" s="130"/>
      <c r="H141" s="130"/>
      <c r="I141" s="130"/>
      <c r="L141"/>
      <c r="M141"/>
      <c r="N141"/>
    </row>
    <row r="142" spans="2:51" s="161" customFormat="1" ht="21.95" customHeight="1" x14ac:dyDescent="0.25">
      <c r="B142" s="150"/>
      <c r="C142" s="173" t="str">
        <f>IF(AND(H130="",I130&lt;&gt;""),$D$317,IF(AND(H130&lt;&gt;"",I130=""),I126&amp;" "&amp;E126,""))</f>
        <v/>
      </c>
      <c r="D142" s="173"/>
      <c r="E142" s="173"/>
      <c r="F142" s="160" t="s">
        <v>1</v>
      </c>
      <c r="G142" s="173" t="str">
        <f>IF(AND(H130&lt;&gt;"",I130=""),$D$317,IF(AND(H130="",I130&lt;&gt;""),I126&amp;" "&amp;E126,""))</f>
        <v/>
      </c>
      <c r="H142" s="173"/>
      <c r="I142" s="173"/>
      <c r="L142"/>
      <c r="M142"/>
      <c r="N142"/>
      <c r="Q142" s="16"/>
      <c r="R142" s="16"/>
      <c r="S142" s="16"/>
      <c r="U142" s="18"/>
      <c r="V142" s="164" t="str">
        <f>IF(C142="","",C142)</f>
        <v/>
      </c>
      <c r="W142" s="164" t="str">
        <f>IF(G142="","",G142)</f>
        <v/>
      </c>
      <c r="X142" s="165"/>
      <c r="Y142" s="16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</row>
    <row r="143" spans="2:51" ht="21.95" customHeight="1" x14ac:dyDescent="0.25">
      <c r="C143" s="130"/>
      <c r="D143" s="130"/>
      <c r="E143" s="130"/>
      <c r="F143" s="130"/>
      <c r="G143" s="130"/>
      <c r="H143" s="130"/>
      <c r="I143" s="130"/>
    </row>
    <row r="144" spans="2:51" ht="21.95" customHeight="1" x14ac:dyDescent="0.25">
      <c r="C144" s="152" t="s">
        <v>120</v>
      </c>
      <c r="D144" s="130"/>
      <c r="E144" s="130"/>
      <c r="F144" s="130"/>
      <c r="G144" s="130"/>
      <c r="H144" s="130"/>
      <c r="I144" s="130"/>
    </row>
    <row r="145" spans="3:51" ht="21.95" customHeight="1" x14ac:dyDescent="0.25">
      <c r="C145" s="74"/>
      <c r="D145" s="73"/>
      <c r="E145" s="252" t="s">
        <v>74</v>
      </c>
      <c r="F145" s="252"/>
      <c r="G145" s="252"/>
      <c r="H145" s="72" t="s">
        <v>20</v>
      </c>
      <c r="I145" s="142" t="s">
        <v>73</v>
      </c>
    </row>
    <row r="146" spans="3:51" ht="21.95" customHeight="1" x14ac:dyDescent="0.25">
      <c r="C146" s="69" t="s">
        <v>18</v>
      </c>
      <c r="D146" s="70" t="s">
        <v>17</v>
      </c>
      <c r="E146" s="208" t="s">
        <v>16</v>
      </c>
      <c r="F146" s="209"/>
      <c r="G146" s="210"/>
      <c r="H146" s="68" t="s">
        <v>15</v>
      </c>
      <c r="I146" s="68" t="s">
        <v>14</v>
      </c>
    </row>
    <row r="147" spans="3:51" ht="21.95" customHeight="1" x14ac:dyDescent="0.25">
      <c r="C147" s="140" t="s">
        <v>72</v>
      </c>
      <c r="D147" s="139" t="s">
        <v>71</v>
      </c>
      <c r="E147" s="240" t="s">
        <v>70</v>
      </c>
      <c r="F147" s="241"/>
      <c r="G147" s="242"/>
      <c r="H147" s="138" t="str">
        <f>IF(Salden!H147="","",Salden!H147)</f>
        <v/>
      </c>
      <c r="I147" s="137">
        <f>IF(Salden!I147="","",Salden!I147)</f>
        <v>597</v>
      </c>
    </row>
    <row r="148" spans="3:51" ht="21.95" customHeight="1" x14ac:dyDescent="0.25">
      <c r="C148" s="133" t="s">
        <v>69</v>
      </c>
      <c r="D148" s="135" t="s">
        <v>68</v>
      </c>
      <c r="E148" s="254" t="s">
        <v>67</v>
      </c>
      <c r="F148" s="255"/>
      <c r="G148" s="256"/>
      <c r="H148" s="132" t="str">
        <f>IF(Salden!H148="","",Salden!H148)</f>
        <v/>
      </c>
      <c r="I148" s="132">
        <f>IF(Salden!I148="","",Salden!I148)</f>
        <v>3134</v>
      </c>
    </row>
    <row r="149" spans="3:51" ht="21.95" customHeight="1" x14ac:dyDescent="0.25">
      <c r="C149" s="133" t="s">
        <v>49</v>
      </c>
      <c r="D149" s="135" t="s">
        <v>48</v>
      </c>
      <c r="E149" s="254" t="s">
        <v>47</v>
      </c>
      <c r="F149" s="255"/>
      <c r="G149" s="256"/>
      <c r="H149" s="132" t="str">
        <f>IF(Salden!H149="","",Salden!H149)</f>
        <v/>
      </c>
      <c r="I149" s="132">
        <f>IF(Salden!I149="","",Salden!I149)</f>
        <v>1318</v>
      </c>
    </row>
    <row r="150" spans="3:51" ht="21.95" customHeight="1" x14ac:dyDescent="0.25">
      <c r="C150" s="133" t="s">
        <v>8</v>
      </c>
      <c r="D150" s="135" t="s">
        <v>7</v>
      </c>
      <c r="E150" s="254" t="s">
        <v>66</v>
      </c>
      <c r="F150" s="255"/>
      <c r="G150" s="256"/>
      <c r="H150" s="132" t="str">
        <f>IF(Salden!H150="","",Salden!H150)</f>
        <v/>
      </c>
      <c r="I150" s="132">
        <f>IF(Salden!I150="","",Salden!I150)</f>
        <v>446</v>
      </c>
    </row>
    <row r="151" spans="3:51" ht="21.95" customHeight="1" x14ac:dyDescent="0.25">
      <c r="C151" s="140" t="s">
        <v>8</v>
      </c>
      <c r="D151" s="139" t="s">
        <v>7</v>
      </c>
      <c r="E151" s="246" t="s">
        <v>65</v>
      </c>
      <c r="F151" s="247"/>
      <c r="G151" s="248"/>
      <c r="H151" s="138">
        <f>IF(Salden!H151="","",Salden!H151)</f>
        <v>923</v>
      </c>
      <c r="I151" s="137" t="str">
        <f>IF(Salden!I151="","",Salden!I151)</f>
        <v/>
      </c>
    </row>
    <row r="152" spans="3:51" ht="21.95" customHeight="1" x14ac:dyDescent="0.25">
      <c r="C152" s="116" t="s">
        <v>8</v>
      </c>
      <c r="D152" s="115" t="s">
        <v>7</v>
      </c>
      <c r="E152" s="243" t="s">
        <v>6</v>
      </c>
      <c r="F152" s="244"/>
      <c r="G152" s="245"/>
      <c r="H152" s="114">
        <f>IF(SUM(H147:H151)&gt;=SUM(I147:I151),"",I153-SUM(H147:H151))</f>
        <v>4572</v>
      </c>
      <c r="I152" s="114" t="str">
        <f>IF(SUM(I147:I151)&gt;=SUM(H147:H151),"",H153-SUM(I147:I151))</f>
        <v/>
      </c>
    </row>
    <row r="153" spans="3:51" ht="21.95" customHeight="1" thickBot="1" x14ac:dyDescent="0.3">
      <c r="C153" s="23"/>
      <c r="D153" s="22"/>
      <c r="E153" s="182" t="s">
        <v>5</v>
      </c>
      <c r="F153" s="183"/>
      <c r="G153" s="184"/>
      <c r="H153" s="113">
        <f>IF(SUM(H147:H152)=0,"",SUM(H147:H152))</f>
        <v>5495</v>
      </c>
      <c r="I153" s="113">
        <f>IF(SUM(I147:I152)=0,"",SUM(I147:I152))</f>
        <v>5495</v>
      </c>
    </row>
    <row r="154" spans="3:51" ht="14.1" customHeight="1" thickTop="1" x14ac:dyDescent="0.25">
      <c r="C154" s="45"/>
      <c r="D154" s="44"/>
      <c r="E154" s="43"/>
      <c r="F154" s="43"/>
      <c r="G154" s="43"/>
      <c r="H154" s="42"/>
      <c r="I154" s="42"/>
    </row>
    <row r="155" spans="3:51" ht="21.95" customHeight="1" x14ac:dyDescent="0.25">
      <c r="C155" s="153" t="s">
        <v>109</v>
      </c>
      <c r="D155" s="5"/>
      <c r="E155" s="40"/>
      <c r="F155" s="40"/>
      <c r="G155" s="40"/>
      <c r="H155" s="40"/>
      <c r="I155" s="40"/>
      <c r="Q155" s="16"/>
      <c r="R155" s="16"/>
      <c r="S155" s="16"/>
      <c r="U155" s="18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</row>
    <row r="156" spans="3:51" ht="21.95" customHeight="1" x14ac:dyDescent="0.25">
      <c r="C156" s="11" t="str">
        <f>IF(AND(H152="",I152&lt;&gt;""),"x","")</f>
        <v/>
      </c>
      <c r="D156" s="7" t="s">
        <v>3</v>
      </c>
      <c r="E156" s="40"/>
      <c r="F156" s="40"/>
      <c r="G156" s="40"/>
      <c r="H156" s="40"/>
      <c r="I156" s="40"/>
      <c r="Q156" s="16"/>
      <c r="R156" s="16"/>
      <c r="S156" s="16"/>
      <c r="U156" s="18"/>
      <c r="V156" s="162">
        <f>IF(C156="x","x",0)</f>
        <v>0</v>
      </c>
      <c r="W156" s="162" t="str">
        <f>IF(C158="x","x",0)</f>
        <v>x</v>
      </c>
      <c r="X156" s="163"/>
      <c r="Y156" s="163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</row>
    <row r="157" spans="3:51" ht="8.1" customHeight="1" x14ac:dyDescent="0.25">
      <c r="C157" s="6"/>
      <c r="D157" s="7"/>
      <c r="E157" s="40"/>
      <c r="F157" s="40"/>
      <c r="G157" s="40"/>
      <c r="H157" s="40"/>
      <c r="I157" s="40"/>
      <c r="Q157" s="16"/>
      <c r="R157" s="16"/>
      <c r="S157" s="16"/>
      <c r="U157" s="18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</row>
    <row r="158" spans="3:51" ht="21.95" customHeight="1" x14ac:dyDescent="0.25">
      <c r="C158" s="11" t="str">
        <f>IF(AND(H152&lt;&gt;"",I152=""),"x","")</f>
        <v>x</v>
      </c>
      <c r="D158" s="7" t="s">
        <v>4</v>
      </c>
      <c r="E158" s="40"/>
      <c r="F158" s="40"/>
      <c r="G158" s="40"/>
      <c r="H158" s="40"/>
      <c r="I158" s="40"/>
      <c r="Q158" s="16"/>
      <c r="R158" s="16"/>
      <c r="S158" s="16"/>
      <c r="U158" s="18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</row>
    <row r="159" spans="3:51" ht="14.1" customHeight="1" x14ac:dyDescent="0.25">
      <c r="C159" s="8"/>
      <c r="D159" s="5"/>
      <c r="E159" s="40"/>
      <c r="F159" s="40"/>
      <c r="G159" s="40"/>
      <c r="H159" s="40"/>
      <c r="I159" s="40"/>
      <c r="Q159" s="16"/>
      <c r="R159" s="16"/>
      <c r="S159" s="16"/>
      <c r="U159" s="18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</row>
    <row r="160" spans="3:51" ht="21.95" customHeight="1" x14ac:dyDescent="0.25">
      <c r="C160" s="153" t="s">
        <v>110</v>
      </c>
      <c r="D160" s="5"/>
      <c r="E160" s="40"/>
      <c r="F160" s="40"/>
      <c r="G160" s="40"/>
      <c r="H160" s="40"/>
      <c r="I160" s="40"/>
      <c r="Q160" s="16"/>
      <c r="R160" s="16"/>
      <c r="S160" s="16"/>
      <c r="U160" s="18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</row>
    <row r="161" spans="2:51" ht="21.95" customHeight="1" x14ac:dyDescent="0.25">
      <c r="B161" s="150"/>
      <c r="C161" s="173" t="str">
        <f>IF(AND(C156="",C158=""),"","Gewinn- und Verlustkonto (GuV)")</f>
        <v>Gewinn- und Verlustkonto (GuV)</v>
      </c>
      <c r="D161" s="173"/>
      <c r="E161" s="173"/>
      <c r="F161" s="173"/>
      <c r="G161" s="173"/>
      <c r="H161" s="173"/>
      <c r="I161" s="40"/>
      <c r="Q161" s="16"/>
      <c r="R161" s="16"/>
      <c r="S161" s="16"/>
      <c r="U161" s="18"/>
      <c r="V161" s="154" t="str">
        <f>C161</f>
        <v>Gewinn- und Verlustkonto (GuV)</v>
      </c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</row>
    <row r="162" spans="2:51" s="161" customFormat="1" ht="14.1" customHeight="1" x14ac:dyDescent="0.25">
      <c r="C162" s="8"/>
      <c r="D162" s="5"/>
      <c r="E162" s="40"/>
      <c r="F162" s="40"/>
      <c r="G162" s="40"/>
      <c r="H162" s="40"/>
      <c r="I162" s="40"/>
      <c r="L162"/>
      <c r="M162"/>
      <c r="N162"/>
      <c r="Q162" s="16"/>
      <c r="R162" s="16"/>
      <c r="S162" s="16"/>
      <c r="U162" s="18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</row>
    <row r="163" spans="2:51" s="161" customFormat="1" ht="21.95" customHeight="1" x14ac:dyDescent="0.25">
      <c r="C163" s="130" t="s">
        <v>128</v>
      </c>
      <c r="D163" s="130"/>
      <c r="E163" s="130"/>
      <c r="F163" s="130"/>
      <c r="G163" s="130"/>
      <c r="H163" s="130"/>
      <c r="I163" s="130"/>
      <c r="L163"/>
      <c r="M163"/>
      <c r="N163"/>
    </row>
    <row r="164" spans="2:51" s="161" customFormat="1" ht="21.95" customHeight="1" x14ac:dyDescent="0.25">
      <c r="B164" s="150"/>
      <c r="C164" s="173" t="str">
        <f>IF(AND(H152="",I152&lt;&gt;""),$D$315,IF(AND(H152&lt;&gt;"",I152=""),I145&amp;" "&amp;E145,""))</f>
        <v xml:space="preserve"> 41400 Einnahmen Schafe</v>
      </c>
      <c r="D164" s="173"/>
      <c r="E164" s="173"/>
      <c r="F164" s="160" t="s">
        <v>1</v>
      </c>
      <c r="G164" s="173" t="str">
        <f>IF(AND(H152&lt;&gt;"",I152=""),$D$315,IF(AND(H152="",I152&lt;&gt;""),I145&amp;" "&amp;E145,""))</f>
        <v xml:space="preserve"> 98900 Gewinn- und Verlustkonto (GuV)</v>
      </c>
      <c r="H164" s="173"/>
      <c r="I164" s="173"/>
      <c r="L164"/>
      <c r="M164"/>
      <c r="N164"/>
      <c r="Q164" s="16"/>
      <c r="R164" s="16"/>
      <c r="S164" s="16"/>
      <c r="U164" s="18"/>
      <c r="V164" s="164" t="str">
        <f>IF(C164="","",C164)</f>
        <v xml:space="preserve"> 41400 Einnahmen Schafe</v>
      </c>
      <c r="W164" s="164" t="str">
        <f>IF(G164="","",G164)</f>
        <v xml:space="preserve"> 98900 Gewinn- und Verlustkonto (GuV)</v>
      </c>
      <c r="X164" s="165"/>
      <c r="Y164" s="16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</row>
    <row r="165" spans="2:51" ht="21.95" customHeight="1" x14ac:dyDescent="0.25">
      <c r="C165" s="130"/>
      <c r="D165" s="130"/>
      <c r="E165" s="130"/>
      <c r="F165" s="130"/>
      <c r="G165" s="130"/>
      <c r="H165" s="130"/>
      <c r="I165" s="130"/>
    </row>
    <row r="166" spans="2:51" ht="21.95" customHeight="1" x14ac:dyDescent="0.25">
      <c r="C166" s="152" t="s">
        <v>121</v>
      </c>
      <c r="D166" s="130"/>
      <c r="E166" s="130"/>
      <c r="F166" s="130"/>
      <c r="G166" s="130"/>
      <c r="H166" s="130"/>
      <c r="I166" s="130"/>
    </row>
    <row r="167" spans="2:51" ht="21.95" customHeight="1" x14ac:dyDescent="0.25">
      <c r="C167" s="67"/>
      <c r="D167" s="66"/>
      <c r="E167" s="253" t="s">
        <v>64</v>
      </c>
      <c r="F167" s="253"/>
      <c r="G167" s="253"/>
      <c r="H167" s="65" t="s">
        <v>20</v>
      </c>
      <c r="I167" s="141" t="s">
        <v>63</v>
      </c>
    </row>
    <row r="168" spans="2:51" ht="21.95" customHeight="1" x14ac:dyDescent="0.25">
      <c r="C168" s="62" t="s">
        <v>18</v>
      </c>
      <c r="D168" s="63" t="s">
        <v>17</v>
      </c>
      <c r="E168" s="214" t="s">
        <v>16</v>
      </c>
      <c r="F168" s="215"/>
      <c r="G168" s="216"/>
      <c r="H168" s="61" t="s">
        <v>15</v>
      </c>
      <c r="I168" s="61" t="s">
        <v>14</v>
      </c>
    </row>
    <row r="169" spans="2:51" ht="21.95" customHeight="1" x14ac:dyDescent="0.25">
      <c r="C169" s="140" t="s">
        <v>62</v>
      </c>
      <c r="D169" s="139" t="s">
        <v>61</v>
      </c>
      <c r="E169" s="240" t="s">
        <v>60</v>
      </c>
      <c r="F169" s="241"/>
      <c r="G169" s="242"/>
      <c r="H169" s="138">
        <f>IF(Salden!H169="","",Salden!H169)</f>
        <v>383</v>
      </c>
      <c r="I169" s="137" t="str">
        <f>IF(Salden!I169="","",Salden!I169)</f>
        <v/>
      </c>
    </row>
    <row r="170" spans="2:51" ht="21.95" customHeight="1" x14ac:dyDescent="0.25">
      <c r="C170" s="133" t="s">
        <v>8</v>
      </c>
      <c r="D170" s="135" t="s">
        <v>7</v>
      </c>
      <c r="E170" s="254" t="s">
        <v>59</v>
      </c>
      <c r="F170" s="255"/>
      <c r="G170" s="256"/>
      <c r="H170" s="132" t="str">
        <f>IF(Salden!H170="","",Salden!H170)</f>
        <v/>
      </c>
      <c r="I170" s="132">
        <f>IF(Salden!I170="","",Salden!I170)</f>
        <v>231</v>
      </c>
    </row>
    <row r="171" spans="2:51" ht="21.95" customHeight="1" x14ac:dyDescent="0.25">
      <c r="C171" s="116" t="s">
        <v>8</v>
      </c>
      <c r="D171" s="115" t="s">
        <v>7</v>
      </c>
      <c r="E171" s="243" t="s">
        <v>6</v>
      </c>
      <c r="F171" s="244"/>
      <c r="G171" s="245"/>
      <c r="H171" s="114" t="str">
        <f>IF(SUM(H169:H170)&gt;=SUM(I169:I170),"",I172-SUM(H169:H170))</f>
        <v/>
      </c>
      <c r="I171" s="114">
        <f>IF(SUM(I168:I170)&gt;=SUM(H168:H170),"",H172-SUM(I168:I170))</f>
        <v>152</v>
      </c>
    </row>
    <row r="172" spans="2:51" ht="21.95" customHeight="1" thickBot="1" x14ac:dyDescent="0.3">
      <c r="C172" s="23"/>
      <c r="D172" s="22"/>
      <c r="E172" s="182" t="s">
        <v>5</v>
      </c>
      <c r="F172" s="183"/>
      <c r="G172" s="184"/>
      <c r="H172" s="113">
        <f>IF(SUM(H169:H171)=0,"",SUM(H169:H171))</f>
        <v>383</v>
      </c>
      <c r="I172" s="113">
        <f>IF(SUM(I169:I171)=0,"",SUM(I169:I171))</f>
        <v>383</v>
      </c>
    </row>
    <row r="173" spans="2:51" ht="14.1" customHeight="1" thickTop="1" x14ac:dyDescent="0.25">
      <c r="C173" s="45"/>
      <c r="D173" s="44"/>
      <c r="E173" s="43"/>
      <c r="F173" s="43"/>
      <c r="G173" s="43"/>
      <c r="H173" s="42"/>
      <c r="I173" s="42"/>
    </row>
    <row r="174" spans="2:51" ht="21.95" customHeight="1" x14ac:dyDescent="0.25">
      <c r="C174" s="153" t="s">
        <v>109</v>
      </c>
      <c r="D174" s="5"/>
      <c r="E174" s="40"/>
      <c r="F174" s="40"/>
      <c r="G174" s="40"/>
      <c r="H174" s="40"/>
      <c r="I174" s="40"/>
      <c r="Q174" s="16"/>
      <c r="R174" s="16"/>
      <c r="S174" s="16"/>
      <c r="U174" s="18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</row>
    <row r="175" spans="2:51" ht="21.95" customHeight="1" x14ac:dyDescent="0.25">
      <c r="C175" s="11" t="str">
        <f>IF(AND(H171="",I171&lt;&gt;""),"x","")</f>
        <v>x</v>
      </c>
      <c r="D175" s="7" t="s">
        <v>3</v>
      </c>
      <c r="E175" s="40"/>
      <c r="F175" s="40"/>
      <c r="G175" s="40"/>
      <c r="H175" s="40"/>
      <c r="I175" s="40"/>
      <c r="Q175" s="16"/>
      <c r="R175" s="16"/>
      <c r="S175" s="16"/>
      <c r="U175" s="18"/>
      <c r="V175" s="162" t="str">
        <f>IF(C175="x","x",0)</f>
        <v>x</v>
      </c>
      <c r="W175" s="162">
        <f>IF(C177="x","x",0)</f>
        <v>0</v>
      </c>
      <c r="X175" s="163"/>
      <c r="Y175" s="163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</row>
    <row r="176" spans="2:51" ht="8.1" customHeight="1" x14ac:dyDescent="0.25">
      <c r="C176" s="6"/>
      <c r="D176" s="7"/>
      <c r="E176" s="40"/>
      <c r="F176" s="40"/>
      <c r="G176" s="40"/>
      <c r="H176" s="40"/>
      <c r="I176" s="40"/>
      <c r="Q176" s="16"/>
      <c r="R176" s="16"/>
      <c r="S176" s="16"/>
      <c r="U176" s="18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</row>
    <row r="177" spans="2:51" ht="21.95" customHeight="1" x14ac:dyDescent="0.25">
      <c r="C177" s="11" t="str">
        <f>IF(AND(H171&lt;&gt;"",I171=""),"x","")</f>
        <v/>
      </c>
      <c r="D177" s="7" t="s">
        <v>4</v>
      </c>
      <c r="E177" s="40"/>
      <c r="F177" s="40"/>
      <c r="G177" s="40"/>
      <c r="H177" s="40"/>
      <c r="I177" s="40"/>
      <c r="Q177" s="16"/>
      <c r="R177" s="16"/>
      <c r="S177" s="16"/>
      <c r="U177" s="18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</row>
    <row r="178" spans="2:51" ht="14.1" customHeight="1" x14ac:dyDescent="0.25">
      <c r="C178" s="8"/>
      <c r="D178" s="5"/>
      <c r="E178" s="40"/>
      <c r="F178" s="40"/>
      <c r="G178" s="40"/>
      <c r="H178" s="40"/>
      <c r="I178" s="40"/>
      <c r="Q178" s="16"/>
      <c r="R178" s="16"/>
      <c r="S178" s="16"/>
      <c r="U178" s="18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</row>
    <row r="179" spans="2:51" ht="21.95" customHeight="1" x14ac:dyDescent="0.25">
      <c r="C179" s="153" t="s">
        <v>110</v>
      </c>
      <c r="D179" s="5"/>
      <c r="E179" s="40"/>
      <c r="F179" s="40"/>
      <c r="G179" s="40"/>
      <c r="H179" s="40"/>
      <c r="I179" s="40"/>
      <c r="Q179" s="16"/>
      <c r="R179" s="16"/>
      <c r="S179" s="16"/>
      <c r="U179" s="18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</row>
    <row r="180" spans="2:51" ht="21.95" customHeight="1" x14ac:dyDescent="0.25">
      <c r="B180" s="150"/>
      <c r="C180" s="173" t="str">
        <f>IF(AND(C175="",C177=""),"","Gewinn- und Verlustkonto (GuV)")</f>
        <v>Gewinn- und Verlustkonto (GuV)</v>
      </c>
      <c r="D180" s="173"/>
      <c r="E180" s="173"/>
      <c r="F180" s="173"/>
      <c r="G180" s="173"/>
      <c r="H180" s="173"/>
      <c r="I180" s="40"/>
      <c r="Q180" s="16"/>
      <c r="R180" s="16"/>
      <c r="S180" s="16"/>
      <c r="U180" s="18"/>
      <c r="V180" s="154" t="str">
        <f>C180</f>
        <v>Gewinn- und Verlustkonto (GuV)</v>
      </c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</row>
    <row r="181" spans="2:51" s="161" customFormat="1" ht="14.1" customHeight="1" x14ac:dyDescent="0.25">
      <c r="C181" s="8"/>
      <c r="D181" s="5"/>
      <c r="E181" s="40"/>
      <c r="F181" s="40"/>
      <c r="G181" s="40"/>
      <c r="H181" s="40"/>
      <c r="I181" s="40"/>
      <c r="L181"/>
      <c r="M181"/>
      <c r="N181"/>
      <c r="Q181" s="16"/>
      <c r="R181" s="16"/>
      <c r="S181" s="16"/>
      <c r="U181" s="18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</row>
    <row r="182" spans="2:51" s="161" customFormat="1" ht="21.95" customHeight="1" x14ac:dyDescent="0.25">
      <c r="C182" s="130" t="s">
        <v>128</v>
      </c>
      <c r="D182" s="130"/>
      <c r="E182" s="130"/>
      <c r="F182" s="130"/>
      <c r="G182" s="130"/>
      <c r="H182" s="130"/>
      <c r="I182" s="130"/>
      <c r="L182"/>
      <c r="M182"/>
      <c r="N182"/>
    </row>
    <row r="183" spans="2:51" s="161" customFormat="1" ht="21.95" customHeight="1" x14ac:dyDescent="0.25">
      <c r="B183" s="150"/>
      <c r="C183" s="173" t="str">
        <f>IF(AND(H171="",I171&lt;&gt;""),$D$315,IF(AND(H171&lt;&gt;"",I171=""),I167&amp;" "&amp;E167,""))</f>
        <v xml:space="preserve"> 98900 Gewinn- und Verlustkonto (GuV)</v>
      </c>
      <c r="D183" s="173"/>
      <c r="E183" s="173"/>
      <c r="F183" s="160" t="s">
        <v>1</v>
      </c>
      <c r="G183" s="173" t="str">
        <f>IF(AND(H171&lt;&gt;"",I171=""),$D$315,IF(AND(H171="",I171&lt;&gt;""),I167&amp;" "&amp;E167,""))</f>
        <v xml:space="preserve"> 56015 Treibstoff Diesel</v>
      </c>
      <c r="H183" s="173"/>
      <c r="I183" s="173"/>
      <c r="L183"/>
      <c r="M183"/>
      <c r="N183"/>
      <c r="Q183" s="16"/>
      <c r="R183" s="16"/>
      <c r="S183" s="16"/>
      <c r="U183" s="18"/>
      <c r="V183" s="164" t="str">
        <f>IF(C183="","",C183)</f>
        <v xml:space="preserve"> 98900 Gewinn- und Verlustkonto (GuV)</v>
      </c>
      <c r="W183" s="164" t="str">
        <f>IF(G183="","",G183)</f>
        <v xml:space="preserve"> 56015 Treibstoff Diesel</v>
      </c>
      <c r="X183" s="165"/>
      <c r="Y183" s="16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</row>
    <row r="184" spans="2:51" ht="21.95" customHeight="1" x14ac:dyDescent="0.25">
      <c r="C184" s="130"/>
      <c r="D184" s="130"/>
      <c r="E184" s="130"/>
      <c r="F184" s="130"/>
      <c r="G184" s="130"/>
      <c r="H184" s="130"/>
      <c r="I184" s="130"/>
    </row>
    <row r="185" spans="2:51" ht="21.95" customHeight="1" x14ac:dyDescent="0.25">
      <c r="C185" s="152" t="s">
        <v>122</v>
      </c>
      <c r="D185" s="130"/>
      <c r="E185" s="130"/>
      <c r="F185" s="130"/>
      <c r="G185" s="130"/>
      <c r="H185" s="130"/>
      <c r="I185" s="130"/>
    </row>
    <row r="186" spans="2:51" ht="21.95" customHeight="1" x14ac:dyDescent="0.25">
      <c r="C186" s="56"/>
      <c r="D186" s="55"/>
      <c r="E186" s="249" t="s">
        <v>58</v>
      </c>
      <c r="F186" s="249"/>
      <c r="G186" s="249"/>
      <c r="H186" s="54" t="s">
        <v>20</v>
      </c>
      <c r="I186" s="136" t="s">
        <v>57</v>
      </c>
    </row>
    <row r="187" spans="2:51" ht="21.95" customHeight="1" x14ac:dyDescent="0.25">
      <c r="C187" s="51" t="s">
        <v>18</v>
      </c>
      <c r="D187" s="52" t="s">
        <v>17</v>
      </c>
      <c r="E187" s="185" t="s">
        <v>16</v>
      </c>
      <c r="F187" s="186"/>
      <c r="G187" s="187"/>
      <c r="H187" s="50" t="s">
        <v>15</v>
      </c>
      <c r="I187" s="50" t="s">
        <v>14</v>
      </c>
    </row>
    <row r="188" spans="2:51" ht="21.95" customHeight="1" x14ac:dyDescent="0.25">
      <c r="C188" s="133" t="s">
        <v>8</v>
      </c>
      <c r="D188" s="135" t="s">
        <v>7</v>
      </c>
      <c r="E188" s="258" t="s">
        <v>56</v>
      </c>
      <c r="F188" s="259"/>
      <c r="G188" s="260"/>
      <c r="H188" s="132">
        <f>IF(Salden!H188="","",Salden!H188)</f>
        <v>3784</v>
      </c>
      <c r="I188" s="132" t="str">
        <f>IF(Salden!I188="","",Salden!I188)</f>
        <v/>
      </c>
    </row>
    <row r="189" spans="2:51" ht="21.95" customHeight="1" x14ac:dyDescent="0.25">
      <c r="C189" s="133" t="s">
        <v>8</v>
      </c>
      <c r="D189" s="134" t="s">
        <v>7</v>
      </c>
      <c r="E189" s="254" t="s">
        <v>55</v>
      </c>
      <c r="F189" s="255"/>
      <c r="G189" s="256"/>
      <c r="H189" s="132">
        <f>IF(Salden!H189="","",Salden!H189)</f>
        <v>3035</v>
      </c>
      <c r="I189" s="132" t="str">
        <f>IF(Salden!I189="","",Salden!I189)</f>
        <v/>
      </c>
    </row>
    <row r="190" spans="2:51" ht="21.95" customHeight="1" x14ac:dyDescent="0.25">
      <c r="C190" s="116" t="s">
        <v>8</v>
      </c>
      <c r="D190" s="115" t="s">
        <v>7</v>
      </c>
      <c r="E190" s="243" t="s">
        <v>6</v>
      </c>
      <c r="F190" s="244"/>
      <c r="G190" s="245"/>
      <c r="H190" s="114" t="str">
        <f>IF(SUM(H188:H189)&gt;=SUM(I188:I189),"",I191-SUM(H188:H189))</f>
        <v/>
      </c>
      <c r="I190" s="114">
        <f>IF(SUM(I187:I189)&gt;=SUM(H187:H189),"",H191-SUM(I187:I189))</f>
        <v>6819</v>
      </c>
    </row>
    <row r="191" spans="2:51" ht="21.95" customHeight="1" thickBot="1" x14ac:dyDescent="0.3">
      <c r="C191" s="23"/>
      <c r="D191" s="22"/>
      <c r="E191" s="182" t="s">
        <v>5</v>
      </c>
      <c r="F191" s="183"/>
      <c r="G191" s="184"/>
      <c r="H191" s="113">
        <f>IF(SUM(H188:H190)=0,"",SUM(H188:H190))</f>
        <v>6819</v>
      </c>
      <c r="I191" s="113">
        <f>IF(SUM(I188:I190)=0,"",SUM(I188:I190))</f>
        <v>6819</v>
      </c>
    </row>
    <row r="192" spans="2:51" ht="14.1" customHeight="1" thickTop="1" x14ac:dyDescent="0.25">
      <c r="C192" s="130"/>
      <c r="D192" s="130"/>
      <c r="E192" s="130"/>
      <c r="F192" s="130"/>
      <c r="G192" s="130"/>
      <c r="H192" s="130"/>
      <c r="I192" s="130"/>
    </row>
    <row r="193" spans="2:51" ht="21.95" customHeight="1" x14ac:dyDescent="0.25">
      <c r="C193" s="153" t="s">
        <v>109</v>
      </c>
      <c r="D193" s="5"/>
      <c r="E193" s="40"/>
      <c r="F193" s="40"/>
      <c r="G193" s="40"/>
      <c r="H193" s="40"/>
      <c r="I193" s="40"/>
      <c r="Q193" s="16"/>
      <c r="R193" s="16"/>
      <c r="S193" s="16"/>
      <c r="U193" s="18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</row>
    <row r="194" spans="2:51" ht="21.95" customHeight="1" x14ac:dyDescent="0.25">
      <c r="C194" s="11" t="str">
        <f>IF(AND(H190="",I190&lt;&gt;""),"x","")</f>
        <v>x</v>
      </c>
      <c r="D194" s="7" t="s">
        <v>3</v>
      </c>
      <c r="E194" s="40"/>
      <c r="F194" s="40"/>
      <c r="G194" s="40"/>
      <c r="H194" s="40"/>
      <c r="I194" s="40"/>
      <c r="Q194" s="16"/>
      <c r="R194" s="16"/>
      <c r="S194" s="16"/>
      <c r="U194" s="18"/>
      <c r="V194" s="162" t="str">
        <f>IF(C194="x","x",0)</f>
        <v>x</v>
      </c>
      <c r="W194" s="162">
        <f>IF(C196="x","x",0)</f>
        <v>0</v>
      </c>
      <c r="X194" s="163"/>
      <c r="Y194" s="163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</row>
    <row r="195" spans="2:51" ht="8.1" customHeight="1" x14ac:dyDescent="0.25">
      <c r="C195" s="6"/>
      <c r="D195" s="7"/>
      <c r="E195" s="40"/>
      <c r="F195" s="40"/>
      <c r="G195" s="40"/>
      <c r="H195" s="40"/>
      <c r="I195" s="40"/>
      <c r="Q195" s="16"/>
      <c r="R195" s="16"/>
      <c r="S195" s="16"/>
      <c r="U195" s="18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</row>
    <row r="196" spans="2:51" ht="21.95" customHeight="1" x14ac:dyDescent="0.25">
      <c r="C196" s="11" t="str">
        <f>IF(AND(H190&lt;&gt;"",I190=""),"x","")</f>
        <v/>
      </c>
      <c r="D196" s="7" t="s">
        <v>4</v>
      </c>
      <c r="E196" s="40"/>
      <c r="F196" s="40"/>
      <c r="G196" s="40"/>
      <c r="H196" s="40"/>
      <c r="I196" s="40"/>
      <c r="Q196" s="16"/>
      <c r="R196" s="16"/>
      <c r="S196" s="16"/>
      <c r="U196" s="18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</row>
    <row r="197" spans="2:51" ht="14.1" customHeight="1" x14ac:dyDescent="0.25">
      <c r="C197" s="8"/>
      <c r="D197" s="5"/>
      <c r="E197" s="40"/>
      <c r="F197" s="40"/>
      <c r="G197" s="40"/>
      <c r="H197" s="40"/>
      <c r="I197" s="40"/>
      <c r="Q197" s="16"/>
      <c r="R197" s="16"/>
      <c r="S197" s="16"/>
      <c r="U197" s="18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</row>
    <row r="198" spans="2:51" ht="21.95" customHeight="1" x14ac:dyDescent="0.25">
      <c r="C198" s="153" t="s">
        <v>110</v>
      </c>
      <c r="D198" s="5"/>
      <c r="E198" s="40"/>
      <c r="F198" s="40"/>
      <c r="G198" s="40"/>
      <c r="H198" s="40"/>
      <c r="I198" s="40"/>
      <c r="Q198" s="16"/>
      <c r="R198" s="16"/>
      <c r="S198" s="16"/>
      <c r="U198" s="18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</row>
    <row r="199" spans="2:51" ht="21.95" customHeight="1" x14ac:dyDescent="0.25">
      <c r="B199" s="150"/>
      <c r="C199" s="173" t="str">
        <f>IF(AND(C194="",C196=""),"","Gewinn- und Verlustkonto (GuV)")</f>
        <v>Gewinn- und Verlustkonto (GuV)</v>
      </c>
      <c r="D199" s="173"/>
      <c r="E199" s="173"/>
      <c r="F199" s="173"/>
      <c r="G199" s="173"/>
      <c r="H199" s="173"/>
      <c r="I199" s="40"/>
      <c r="Q199" s="16"/>
      <c r="R199" s="16"/>
      <c r="S199" s="16"/>
      <c r="U199" s="18"/>
      <c r="V199" s="154" t="str">
        <f>C199</f>
        <v>Gewinn- und Verlustkonto (GuV)</v>
      </c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</row>
    <row r="200" spans="2:51" s="161" customFormat="1" ht="14.1" customHeight="1" x14ac:dyDescent="0.25">
      <c r="C200" s="8"/>
      <c r="D200" s="5"/>
      <c r="E200" s="40"/>
      <c r="F200" s="40"/>
      <c r="G200" s="40"/>
      <c r="H200" s="40"/>
      <c r="I200" s="40"/>
      <c r="L200"/>
      <c r="M200"/>
      <c r="N200"/>
      <c r="Q200" s="16"/>
      <c r="R200" s="16"/>
      <c r="S200" s="16"/>
      <c r="U200" s="18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</row>
    <row r="201" spans="2:51" s="161" customFormat="1" ht="21.95" customHeight="1" x14ac:dyDescent="0.25">
      <c r="C201" s="130" t="s">
        <v>128</v>
      </c>
      <c r="D201" s="130"/>
      <c r="E201" s="130"/>
      <c r="F201" s="130"/>
      <c r="G201" s="130"/>
      <c r="H201" s="130"/>
      <c r="I201" s="130"/>
      <c r="L201"/>
      <c r="M201"/>
      <c r="N201"/>
    </row>
    <row r="202" spans="2:51" s="161" customFormat="1" ht="21.95" customHeight="1" x14ac:dyDescent="0.25">
      <c r="B202" s="150"/>
      <c r="C202" s="173" t="str">
        <f>IF(AND(H190="",I190&lt;&gt;""),$D$315,IF(AND(H190&lt;&gt;"",I190=""),I186&amp;" "&amp;E186,""))</f>
        <v xml:space="preserve"> 98900 Gewinn- und Verlustkonto (GuV)</v>
      </c>
      <c r="D202" s="173"/>
      <c r="E202" s="173"/>
      <c r="F202" s="160" t="s">
        <v>1</v>
      </c>
      <c r="G202" s="173" t="str">
        <f>IF(AND(H190&lt;&gt;"",I190=""),$D$315,IF(AND(H190="",I190&lt;&gt;""),I186&amp;" "&amp;E186,""))</f>
        <v xml:space="preserve"> 70200 Abschreibung Sachanlagevermögen</v>
      </c>
      <c r="H202" s="173"/>
      <c r="I202" s="173"/>
      <c r="L202"/>
      <c r="M202"/>
      <c r="N202"/>
      <c r="Q202" s="16"/>
      <c r="R202" s="16"/>
      <c r="S202" s="16"/>
      <c r="U202" s="18"/>
      <c r="V202" s="164" t="str">
        <f>IF(C202="","",C202)</f>
        <v xml:space="preserve"> 98900 Gewinn- und Verlustkonto (GuV)</v>
      </c>
      <c r="W202" s="164" t="str">
        <f>IF(G202="","",G202)</f>
        <v xml:space="preserve"> 70200 Abschreibung Sachanlagevermögen</v>
      </c>
      <c r="X202" s="165"/>
      <c r="Y202" s="16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</row>
    <row r="203" spans="2:51" ht="21.95" customHeight="1" x14ac:dyDescent="0.25">
      <c r="C203" s="130"/>
      <c r="D203" s="130"/>
      <c r="E203" s="130"/>
      <c r="F203" s="130"/>
      <c r="G203" s="130"/>
      <c r="H203" s="130"/>
      <c r="I203" s="130"/>
    </row>
    <row r="204" spans="2:51" ht="21.95" customHeight="1" x14ac:dyDescent="0.25">
      <c r="C204" s="152" t="s">
        <v>123</v>
      </c>
      <c r="D204" s="130"/>
      <c r="E204" s="130"/>
      <c r="F204" s="130"/>
      <c r="G204" s="130"/>
      <c r="H204" s="130"/>
      <c r="I204" s="130"/>
    </row>
    <row r="205" spans="2:51" ht="21.95" customHeight="1" x14ac:dyDescent="0.25">
      <c r="C205" s="129"/>
      <c r="D205" s="128"/>
      <c r="E205" s="250" t="s">
        <v>54</v>
      </c>
      <c r="F205" s="250"/>
      <c r="G205" s="250"/>
      <c r="H205" s="127" t="s">
        <v>20</v>
      </c>
      <c r="I205" s="126" t="s">
        <v>53</v>
      </c>
    </row>
    <row r="206" spans="2:51" ht="21.95" customHeight="1" x14ac:dyDescent="0.25">
      <c r="C206" s="124" t="s">
        <v>18</v>
      </c>
      <c r="D206" s="125" t="s">
        <v>17</v>
      </c>
      <c r="E206" s="264" t="s">
        <v>16</v>
      </c>
      <c r="F206" s="265"/>
      <c r="G206" s="266"/>
      <c r="H206" s="123" t="s">
        <v>15</v>
      </c>
      <c r="I206" s="123" t="s">
        <v>14</v>
      </c>
    </row>
    <row r="207" spans="2:51" ht="21.95" customHeight="1" x14ac:dyDescent="0.25">
      <c r="C207" s="122" t="s">
        <v>52</v>
      </c>
      <c r="D207" s="121" t="s">
        <v>51</v>
      </c>
      <c r="E207" s="267" t="s">
        <v>50</v>
      </c>
      <c r="F207" s="268"/>
      <c r="G207" s="269"/>
      <c r="H207" s="131">
        <f>IF(Salden!H207="","",Salden!H207)</f>
        <v>9566</v>
      </c>
      <c r="I207" s="117" t="str">
        <f>IF(Salden!I207="","",Salden!I207)</f>
        <v/>
      </c>
    </row>
    <row r="208" spans="2:51" ht="21.95" customHeight="1" x14ac:dyDescent="0.25">
      <c r="C208" s="120" t="s">
        <v>49</v>
      </c>
      <c r="D208" s="119" t="s">
        <v>48</v>
      </c>
      <c r="E208" s="261" t="s">
        <v>47</v>
      </c>
      <c r="F208" s="262"/>
      <c r="G208" s="263"/>
      <c r="H208" s="118">
        <f>IF(Salden!H208="","",Salden!H208)</f>
        <v>1318</v>
      </c>
      <c r="I208" s="117" t="str">
        <f>IF(Salden!I208="","",Salden!I208)</f>
        <v/>
      </c>
    </row>
    <row r="209" spans="2:51" ht="21.95" customHeight="1" x14ac:dyDescent="0.25">
      <c r="C209" s="116" t="s">
        <v>8</v>
      </c>
      <c r="D209" s="115" t="s">
        <v>7</v>
      </c>
      <c r="E209" s="243" t="s">
        <v>6</v>
      </c>
      <c r="F209" s="244"/>
      <c r="G209" s="245"/>
      <c r="H209" s="114" t="str">
        <f>IF(SUM(H207:H208)&gt;=SUM(I207:I208),"",I210-SUM(H207:H208))</f>
        <v/>
      </c>
      <c r="I209" s="114">
        <f>IF(SUM(I206:I208)&gt;=SUM(H206:H208),"",H210-SUM(I206:I208))</f>
        <v>10884</v>
      </c>
    </row>
    <row r="210" spans="2:51" ht="21.95" customHeight="1" thickBot="1" x14ac:dyDescent="0.3">
      <c r="C210" s="23"/>
      <c r="D210" s="22"/>
      <c r="E210" s="182" t="s">
        <v>5</v>
      </c>
      <c r="F210" s="183"/>
      <c r="G210" s="184"/>
      <c r="H210" s="113">
        <f>IF(SUM(H207:H209)=0,"",SUM(H207:H209))</f>
        <v>10884</v>
      </c>
      <c r="I210" s="113">
        <f>IF(SUM(I207:I209)=0,"",SUM(I207:I209))</f>
        <v>10884</v>
      </c>
    </row>
    <row r="211" spans="2:51" ht="14.1" customHeight="1" thickTop="1" x14ac:dyDescent="0.25">
      <c r="C211" s="45"/>
      <c r="D211" s="44"/>
      <c r="E211" s="43"/>
      <c r="F211" s="43"/>
      <c r="G211" s="43"/>
      <c r="H211" s="42"/>
      <c r="I211" s="42"/>
    </row>
    <row r="212" spans="2:51" ht="21.95" customHeight="1" x14ac:dyDescent="0.25">
      <c r="C212" s="153" t="s">
        <v>109</v>
      </c>
      <c r="D212" s="5"/>
      <c r="E212" s="40"/>
      <c r="F212" s="40"/>
      <c r="G212" s="40"/>
      <c r="H212" s="40"/>
      <c r="I212" s="40"/>
      <c r="Q212" s="16"/>
      <c r="R212" s="16"/>
      <c r="S212" s="16"/>
      <c r="U212" s="18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</row>
    <row r="213" spans="2:51" ht="21.95" customHeight="1" x14ac:dyDescent="0.25">
      <c r="C213" s="11" t="str">
        <f>IF(AND(H209="",I209&lt;&gt;""),"x","")</f>
        <v>x</v>
      </c>
      <c r="D213" s="7" t="s">
        <v>3</v>
      </c>
      <c r="E213" s="40"/>
      <c r="F213" s="40"/>
      <c r="G213" s="40"/>
      <c r="H213" s="40"/>
      <c r="I213" s="40"/>
      <c r="Q213" s="16"/>
      <c r="R213" s="16"/>
      <c r="S213" s="16"/>
      <c r="U213" s="18"/>
      <c r="V213" s="162" t="str">
        <f>IF(C213="x","x",0)</f>
        <v>x</v>
      </c>
      <c r="W213" s="162">
        <f>IF(C215="x","x",0)</f>
        <v>0</v>
      </c>
      <c r="X213" s="163"/>
      <c r="Y213" s="163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</row>
    <row r="214" spans="2:51" ht="8.1" customHeight="1" x14ac:dyDescent="0.25">
      <c r="C214" s="6"/>
      <c r="D214" s="7"/>
      <c r="E214" s="40"/>
      <c r="F214" s="40"/>
      <c r="G214" s="40"/>
      <c r="H214" s="40"/>
      <c r="I214" s="40"/>
      <c r="Q214" s="16"/>
      <c r="R214" s="16"/>
      <c r="S214" s="16"/>
      <c r="U214" s="18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</row>
    <row r="215" spans="2:51" ht="21.95" customHeight="1" x14ac:dyDescent="0.25">
      <c r="C215" s="11" t="str">
        <f>IF(AND(H209&lt;&gt;"",I209=""),"x","")</f>
        <v/>
      </c>
      <c r="D215" s="7" t="s">
        <v>4</v>
      </c>
      <c r="E215" s="40"/>
      <c r="F215" s="40"/>
      <c r="G215" s="40"/>
      <c r="H215" s="40"/>
      <c r="I215" s="40"/>
      <c r="Q215" s="16"/>
      <c r="R215" s="16"/>
      <c r="S215" s="16"/>
      <c r="U215" s="18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</row>
    <row r="216" spans="2:51" ht="14.1" customHeight="1" x14ac:dyDescent="0.25">
      <c r="C216" s="8"/>
      <c r="D216" s="5"/>
      <c r="E216" s="40"/>
      <c r="F216" s="40"/>
      <c r="G216" s="40"/>
      <c r="H216" s="40"/>
      <c r="I216" s="40"/>
      <c r="Q216" s="16"/>
      <c r="R216" s="16"/>
      <c r="S216" s="16"/>
      <c r="U216" s="18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</row>
    <row r="217" spans="2:51" ht="21.95" customHeight="1" x14ac:dyDescent="0.25">
      <c r="C217" s="153" t="s">
        <v>110</v>
      </c>
      <c r="D217" s="5"/>
      <c r="E217" s="40"/>
      <c r="F217" s="40"/>
      <c r="G217" s="40"/>
      <c r="H217" s="40"/>
      <c r="I217" s="40"/>
      <c r="Q217" s="16"/>
      <c r="R217" s="16"/>
      <c r="S217" s="16"/>
      <c r="U217" s="18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</row>
    <row r="218" spans="2:51" ht="21.95" customHeight="1" x14ac:dyDescent="0.25">
      <c r="B218" s="150"/>
      <c r="C218" s="173" t="str">
        <f>IF(AND(C213="",C215=""),"","Eigenkapitalkonto (EK)")</f>
        <v>Eigenkapitalkonto (EK)</v>
      </c>
      <c r="D218" s="173"/>
      <c r="E218" s="173"/>
      <c r="F218" s="173"/>
      <c r="G218" s="173"/>
      <c r="H218" s="173"/>
      <c r="I218" s="40"/>
      <c r="Q218" s="16"/>
      <c r="R218" s="16"/>
      <c r="S218" s="16"/>
      <c r="U218" s="18"/>
      <c r="V218" s="154" t="str">
        <f>C218</f>
        <v>Eigenkapitalkonto (EK)</v>
      </c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</row>
    <row r="219" spans="2:51" s="161" customFormat="1" ht="14.1" customHeight="1" x14ac:dyDescent="0.25">
      <c r="C219" s="8"/>
      <c r="D219" s="5"/>
      <c r="E219" s="40"/>
      <c r="F219" s="40"/>
      <c r="G219" s="40"/>
      <c r="H219" s="40"/>
      <c r="I219" s="40"/>
      <c r="L219"/>
      <c r="M219"/>
      <c r="N219"/>
      <c r="Q219" s="16"/>
      <c r="R219" s="16"/>
      <c r="S219" s="16"/>
      <c r="U219" s="18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</row>
    <row r="220" spans="2:51" s="161" customFormat="1" ht="21.95" customHeight="1" x14ac:dyDescent="0.25">
      <c r="C220" s="130" t="s">
        <v>128</v>
      </c>
      <c r="D220" s="130"/>
      <c r="E220" s="130"/>
      <c r="F220" s="130"/>
      <c r="G220" s="130"/>
      <c r="H220" s="130"/>
      <c r="I220" s="130"/>
      <c r="L220"/>
      <c r="M220"/>
      <c r="N220"/>
    </row>
    <row r="221" spans="2:51" s="161" customFormat="1" ht="21.95" customHeight="1" x14ac:dyDescent="0.25">
      <c r="B221" s="150"/>
      <c r="C221" s="173" t="str">
        <f>IF(AND(H209="",I209&lt;&gt;""),$D$314,IF(AND(H209&lt;&gt;"",I209=""),I205&amp;" "&amp;E205,""))</f>
        <v xml:space="preserve"> 90000 Eigenkapitalkonto (EK)</v>
      </c>
      <c r="D221" s="173"/>
      <c r="E221" s="173"/>
      <c r="F221" s="160" t="s">
        <v>1</v>
      </c>
      <c r="G221" s="173" t="str">
        <f>IF(AND(H209&lt;&gt;"",I209=""),$D$314,IF(AND(H209="",I209&lt;&gt;""),I205&amp;" "&amp;E205,""))</f>
        <v xml:space="preserve"> 96000 Privat</v>
      </c>
      <c r="H221" s="173"/>
      <c r="I221" s="173"/>
      <c r="L221"/>
      <c r="M221"/>
      <c r="N221"/>
      <c r="Q221" s="16"/>
      <c r="R221" s="16"/>
      <c r="S221" s="16"/>
      <c r="U221" s="18"/>
      <c r="V221" s="164" t="str">
        <f>IF(C221="","",C221)</f>
        <v xml:space="preserve"> 90000 Eigenkapitalkonto (EK)</v>
      </c>
      <c r="W221" s="164" t="str">
        <f>IF(G221="","",G221)</f>
        <v xml:space="preserve"> 96000 Privat</v>
      </c>
      <c r="X221" s="165"/>
      <c r="Y221" s="16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</row>
    <row r="222" spans="2:51" ht="21.95" customHeight="1" x14ac:dyDescent="0.25">
      <c r="C222" s="130"/>
      <c r="D222" s="130"/>
      <c r="E222" s="130"/>
      <c r="F222" s="130"/>
      <c r="G222" s="130"/>
      <c r="H222" s="130"/>
      <c r="I222" s="130"/>
    </row>
    <row r="223" spans="2:51" ht="21.95" customHeight="1" x14ac:dyDescent="0.25">
      <c r="C223" s="152" t="s">
        <v>124</v>
      </c>
      <c r="D223" s="130"/>
      <c r="E223" s="130"/>
      <c r="F223" s="130"/>
      <c r="G223" s="130"/>
      <c r="H223" s="130"/>
      <c r="I223" s="130"/>
    </row>
    <row r="224" spans="2:51" ht="21.95" customHeight="1" x14ac:dyDescent="0.25">
      <c r="C224" s="129"/>
      <c r="D224" s="128"/>
      <c r="E224" s="250" t="s">
        <v>46</v>
      </c>
      <c r="F224" s="250"/>
      <c r="G224" s="250"/>
      <c r="H224" s="127" t="s">
        <v>20</v>
      </c>
      <c r="I224" s="126" t="s">
        <v>45</v>
      </c>
    </row>
    <row r="225" spans="3:51" ht="21.95" customHeight="1" x14ac:dyDescent="0.25">
      <c r="C225" s="124" t="s">
        <v>18</v>
      </c>
      <c r="D225" s="125" t="s">
        <v>17</v>
      </c>
      <c r="E225" s="264" t="s">
        <v>16</v>
      </c>
      <c r="F225" s="265"/>
      <c r="G225" s="266"/>
      <c r="H225" s="123" t="s">
        <v>15</v>
      </c>
      <c r="I225" s="123" t="s">
        <v>14</v>
      </c>
    </row>
    <row r="226" spans="3:51" ht="21.95" customHeight="1" x14ac:dyDescent="0.25">
      <c r="C226" s="122" t="s">
        <v>35</v>
      </c>
      <c r="D226" s="121" t="s">
        <v>34</v>
      </c>
      <c r="E226" s="267" t="s">
        <v>44</v>
      </c>
      <c r="F226" s="268"/>
      <c r="G226" s="269"/>
      <c r="H226" s="131" t="str">
        <f>IF(Salden!H226="","",Salden!H226)</f>
        <v/>
      </c>
      <c r="I226" s="117">
        <f>IF(Salden!I226="","",Salden!I226)</f>
        <v>81475</v>
      </c>
    </row>
    <row r="227" spans="3:51" ht="21.95" customHeight="1" x14ac:dyDescent="0.25">
      <c r="C227" s="120" t="s">
        <v>35</v>
      </c>
      <c r="D227" s="119" t="s">
        <v>34</v>
      </c>
      <c r="E227" s="261" t="s">
        <v>43</v>
      </c>
      <c r="F227" s="262"/>
      <c r="G227" s="263"/>
      <c r="H227" s="118" t="str">
        <f>IF(Salden!H227="","",Salden!H227)</f>
        <v/>
      </c>
      <c r="I227" s="117">
        <f>IF(Salden!I227="","",Salden!I227)</f>
        <v>49149</v>
      </c>
    </row>
    <row r="228" spans="3:51" ht="21.95" customHeight="1" x14ac:dyDescent="0.25">
      <c r="C228" s="120" t="s">
        <v>35</v>
      </c>
      <c r="D228" s="119" t="s">
        <v>34</v>
      </c>
      <c r="E228" s="261" t="s">
        <v>42</v>
      </c>
      <c r="F228" s="262"/>
      <c r="G228" s="263"/>
      <c r="H228" s="118" t="str">
        <f>IF(Salden!H228="","",Salden!H228)</f>
        <v/>
      </c>
      <c r="I228" s="117">
        <f>IF(Salden!I228="","",Salden!I228)</f>
        <v>34965</v>
      </c>
    </row>
    <row r="229" spans="3:51" ht="21.95" customHeight="1" x14ac:dyDescent="0.25">
      <c r="C229" s="120" t="s">
        <v>35</v>
      </c>
      <c r="D229" s="119" t="s">
        <v>34</v>
      </c>
      <c r="E229" s="261" t="s">
        <v>41</v>
      </c>
      <c r="F229" s="262"/>
      <c r="G229" s="263"/>
      <c r="H229" s="118" t="str">
        <f>IF(Salden!H229="","",Salden!H229)</f>
        <v/>
      </c>
      <c r="I229" s="117">
        <f>IF(Salden!I229="","",Salden!I229)</f>
        <v>2242</v>
      </c>
    </row>
    <row r="230" spans="3:51" ht="21.95" customHeight="1" x14ac:dyDescent="0.25">
      <c r="C230" s="120" t="s">
        <v>35</v>
      </c>
      <c r="D230" s="119" t="s">
        <v>34</v>
      </c>
      <c r="E230" s="261" t="s">
        <v>40</v>
      </c>
      <c r="F230" s="262"/>
      <c r="G230" s="263"/>
      <c r="H230" s="118" t="str">
        <f>IF(Salden!H230="","",Salden!H230)</f>
        <v/>
      </c>
      <c r="I230" s="117">
        <f>IF(Salden!I230="","",Salden!I230)</f>
        <v>2969</v>
      </c>
    </row>
    <row r="231" spans="3:51" ht="21.95" customHeight="1" x14ac:dyDescent="0.25">
      <c r="C231" s="120" t="s">
        <v>35</v>
      </c>
      <c r="D231" s="119" t="s">
        <v>34</v>
      </c>
      <c r="E231" s="261" t="s">
        <v>39</v>
      </c>
      <c r="F231" s="262"/>
      <c r="G231" s="263"/>
      <c r="H231" s="118" t="str">
        <f>IF(Salden!H231="","",Salden!H231)</f>
        <v/>
      </c>
      <c r="I231" s="117">
        <f>IF(Salden!I231="","",Salden!I231)</f>
        <v>495</v>
      </c>
    </row>
    <row r="232" spans="3:51" ht="21.95" customHeight="1" x14ac:dyDescent="0.25">
      <c r="C232" s="120" t="s">
        <v>35</v>
      </c>
      <c r="D232" s="119" t="s">
        <v>34</v>
      </c>
      <c r="E232" s="261" t="s">
        <v>38</v>
      </c>
      <c r="F232" s="262"/>
      <c r="G232" s="263"/>
      <c r="H232" s="118" t="str">
        <f>IF(Salden!H232="","",Salden!H232)</f>
        <v/>
      </c>
      <c r="I232" s="117">
        <f>IF(Salden!I232="","",Salden!I232)</f>
        <v>27220</v>
      </c>
    </row>
    <row r="233" spans="3:51" ht="21.95" customHeight="1" x14ac:dyDescent="0.25">
      <c r="C233" s="120" t="s">
        <v>35</v>
      </c>
      <c r="D233" s="119" t="s">
        <v>34</v>
      </c>
      <c r="E233" s="261" t="s">
        <v>37</v>
      </c>
      <c r="F233" s="262"/>
      <c r="G233" s="263"/>
      <c r="H233" s="118" t="str">
        <f>IF(Salden!H233="","",Salden!H233)</f>
        <v/>
      </c>
      <c r="I233" s="117">
        <f>IF(Salden!I233="","",Salden!I233)</f>
        <v>858</v>
      </c>
    </row>
    <row r="234" spans="3:51" ht="21.95" customHeight="1" x14ac:dyDescent="0.25">
      <c r="C234" s="120" t="s">
        <v>35</v>
      </c>
      <c r="D234" s="119" t="s">
        <v>34</v>
      </c>
      <c r="E234" s="261" t="s">
        <v>36</v>
      </c>
      <c r="F234" s="262"/>
      <c r="G234" s="263"/>
      <c r="H234" s="118">
        <f>IF(Salden!H234="","",Salden!H234)</f>
        <v>4425</v>
      </c>
      <c r="I234" s="117" t="str">
        <f>IF(Salden!I234="","",Salden!I234)</f>
        <v/>
      </c>
    </row>
    <row r="235" spans="3:51" ht="21.95" customHeight="1" x14ac:dyDescent="0.25">
      <c r="C235" s="120" t="s">
        <v>35</v>
      </c>
      <c r="D235" s="119" t="s">
        <v>34</v>
      </c>
      <c r="E235" s="261" t="s">
        <v>33</v>
      </c>
      <c r="F235" s="262"/>
      <c r="G235" s="263"/>
      <c r="H235" s="118">
        <f>IF(Salden!H235="","",Salden!H235)</f>
        <v>8247</v>
      </c>
      <c r="I235" s="117" t="str">
        <f>IF(Salden!I235="","",Salden!I235)</f>
        <v/>
      </c>
    </row>
    <row r="236" spans="3:51" ht="21.95" customHeight="1" x14ac:dyDescent="0.25">
      <c r="C236" s="116" t="s">
        <v>8</v>
      </c>
      <c r="D236" s="115" t="s">
        <v>32</v>
      </c>
      <c r="E236" s="243" t="s">
        <v>6</v>
      </c>
      <c r="F236" s="244"/>
      <c r="G236" s="245"/>
      <c r="H236" s="114">
        <f>IF(SUM(H226:H235)&gt;=SUM(I226:I235),"",I237-SUM(H226:H235))</f>
        <v>186701</v>
      </c>
      <c r="I236" s="114" t="str">
        <f>IF(SUM(I226:I235)&gt;=SUM(H226:H235),"",H237-SUM(I226:I235))</f>
        <v/>
      </c>
    </row>
    <row r="237" spans="3:51" ht="21.95" customHeight="1" thickBot="1" x14ac:dyDescent="0.3">
      <c r="C237" s="23"/>
      <c r="D237" s="22"/>
      <c r="E237" s="182" t="s">
        <v>5</v>
      </c>
      <c r="F237" s="183"/>
      <c r="G237" s="184"/>
      <c r="H237" s="113">
        <f>IF(SUM(H226:H236)=0,"",SUM(H226:H236))</f>
        <v>199373</v>
      </c>
      <c r="I237" s="113">
        <f>IF(SUM(I226:I236)=0,"",SUM(I226:I236))</f>
        <v>199373</v>
      </c>
    </row>
    <row r="238" spans="3:51" ht="14.1" customHeight="1" thickTop="1" x14ac:dyDescent="0.25">
      <c r="C238" s="130"/>
      <c r="D238" s="130"/>
      <c r="E238" s="130"/>
      <c r="F238" s="130"/>
      <c r="G238" s="130"/>
      <c r="H238" s="130"/>
      <c r="I238" s="130"/>
    </row>
    <row r="239" spans="3:51" ht="21.95" customHeight="1" x14ac:dyDescent="0.25">
      <c r="C239" s="153" t="s">
        <v>109</v>
      </c>
      <c r="D239" s="5"/>
      <c r="E239" s="40"/>
      <c r="F239" s="40"/>
      <c r="G239" s="40"/>
      <c r="H239" s="40"/>
      <c r="I239" s="40"/>
      <c r="Q239" s="16"/>
      <c r="R239" s="16"/>
      <c r="S239" s="16"/>
      <c r="U239" s="18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</row>
    <row r="240" spans="3:51" ht="21.95" customHeight="1" x14ac:dyDescent="0.25">
      <c r="C240" s="11" t="str">
        <f>IF(AND(H236="",I236&lt;&gt;""),"x","")</f>
        <v/>
      </c>
      <c r="D240" s="7" t="s">
        <v>3</v>
      </c>
      <c r="E240" s="40"/>
      <c r="F240" s="40"/>
      <c r="G240" s="40"/>
      <c r="H240" s="40"/>
      <c r="I240" s="40"/>
      <c r="Q240" s="16"/>
      <c r="R240" s="16"/>
      <c r="S240" s="16"/>
      <c r="U240" s="18"/>
      <c r="V240" s="162">
        <f>IF(C240="x","x",0)</f>
        <v>0</v>
      </c>
      <c r="W240" s="162" t="str">
        <f>IF(C242="x","x",0)</f>
        <v>x</v>
      </c>
      <c r="X240" s="163"/>
      <c r="Y240" s="163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</row>
    <row r="241" spans="2:51" ht="8.1" customHeight="1" x14ac:dyDescent="0.25">
      <c r="C241" s="6"/>
      <c r="D241" s="7"/>
      <c r="E241" s="40"/>
      <c r="F241" s="40"/>
      <c r="G241" s="40"/>
      <c r="H241" s="40"/>
      <c r="I241" s="40"/>
      <c r="Q241" s="16"/>
      <c r="R241" s="16"/>
      <c r="S241" s="16"/>
      <c r="U241" s="18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</row>
    <row r="242" spans="2:51" ht="21.95" customHeight="1" x14ac:dyDescent="0.25">
      <c r="C242" s="11" t="str">
        <f>IF(AND(H236&lt;&gt;"",I236=""),"x","")</f>
        <v>x</v>
      </c>
      <c r="D242" s="7" t="s">
        <v>4</v>
      </c>
      <c r="E242" s="40"/>
      <c r="F242" s="40"/>
      <c r="G242" s="40"/>
      <c r="H242" s="40"/>
      <c r="I242" s="40"/>
      <c r="Q242" s="16"/>
      <c r="R242" s="16"/>
      <c r="S242" s="16"/>
      <c r="U242" s="18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</row>
    <row r="243" spans="2:51" ht="14.1" customHeight="1" x14ac:dyDescent="0.25">
      <c r="C243" s="8"/>
      <c r="D243" s="5"/>
      <c r="E243" s="40"/>
      <c r="F243" s="40"/>
      <c r="G243" s="40"/>
      <c r="H243" s="40"/>
      <c r="I243" s="40"/>
      <c r="Q243" s="16"/>
      <c r="R243" s="16"/>
      <c r="S243" s="16"/>
      <c r="U243" s="18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</row>
    <row r="244" spans="2:51" ht="21.95" customHeight="1" x14ac:dyDescent="0.25">
      <c r="C244" s="153" t="s">
        <v>110</v>
      </c>
      <c r="D244" s="5"/>
      <c r="E244" s="40"/>
      <c r="F244" s="40"/>
      <c r="G244" s="40"/>
      <c r="H244" s="40"/>
      <c r="I244" s="40"/>
      <c r="Q244" s="16"/>
      <c r="R244" s="16"/>
      <c r="S244" s="16"/>
      <c r="U244" s="18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</row>
    <row r="245" spans="2:51" ht="21.95" customHeight="1" x14ac:dyDescent="0.25">
      <c r="B245" s="150"/>
      <c r="C245" s="173" t="str">
        <f>IF(AND(C240="",C242=""),"","Eigenkapitalkonto (EK)")</f>
        <v>Eigenkapitalkonto (EK)</v>
      </c>
      <c r="D245" s="173"/>
      <c r="E245" s="173"/>
      <c r="F245" s="173"/>
      <c r="G245" s="173"/>
      <c r="H245" s="173"/>
      <c r="I245" s="40"/>
      <c r="Q245" s="16"/>
      <c r="R245" s="16"/>
      <c r="S245" s="16"/>
      <c r="U245" s="18"/>
      <c r="V245" s="154" t="str">
        <f>C245</f>
        <v>Eigenkapitalkonto (EK)</v>
      </c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</row>
    <row r="246" spans="2:51" s="161" customFormat="1" ht="14.1" customHeight="1" x14ac:dyDescent="0.25">
      <c r="C246" s="8"/>
      <c r="D246" s="5"/>
      <c r="E246" s="40"/>
      <c r="F246" s="40"/>
      <c r="G246" s="40"/>
      <c r="H246" s="40"/>
      <c r="I246" s="40"/>
      <c r="L246"/>
      <c r="M246"/>
      <c r="N246"/>
      <c r="Q246" s="16"/>
      <c r="R246" s="16"/>
      <c r="S246" s="16"/>
      <c r="U246" s="18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</row>
    <row r="247" spans="2:51" s="161" customFormat="1" ht="21.95" customHeight="1" x14ac:dyDescent="0.25">
      <c r="C247" s="130" t="s">
        <v>128</v>
      </c>
      <c r="D247" s="130"/>
      <c r="E247" s="130"/>
      <c r="F247" s="130"/>
      <c r="G247" s="130"/>
      <c r="H247" s="130"/>
      <c r="I247" s="130"/>
      <c r="L247"/>
      <c r="M247"/>
      <c r="N247"/>
    </row>
    <row r="248" spans="2:51" s="161" customFormat="1" ht="21.95" customHeight="1" x14ac:dyDescent="0.25">
      <c r="B248" s="150"/>
      <c r="C248" s="173" t="str">
        <f>IF(AND(H236="",I236&lt;&gt;""),$D$314,IF(AND(H236&lt;&gt;"",I236=""),I224&amp;" "&amp;E224,""))</f>
        <v xml:space="preserve"> 98000 Eröffnungsbilanzkonto (EBK)</v>
      </c>
      <c r="D248" s="173"/>
      <c r="E248" s="173"/>
      <c r="F248" s="160" t="s">
        <v>1</v>
      </c>
      <c r="G248" s="173" t="str">
        <f>IF(AND(H236&lt;&gt;"",I236=""),$D$314,IF(AND(H236="",I236&lt;&gt;""),I224&amp;" "&amp;E224,""))</f>
        <v xml:space="preserve"> 90000 Eigenkapitalkonto (EK)</v>
      </c>
      <c r="H248" s="173"/>
      <c r="I248" s="173"/>
      <c r="L248"/>
      <c r="M248"/>
      <c r="N248"/>
      <c r="Q248" s="16"/>
      <c r="R248" s="16"/>
      <c r="S248" s="16"/>
      <c r="U248" s="18"/>
      <c r="V248" s="164" t="str">
        <f>IF(C248="","",C248)</f>
        <v xml:space="preserve"> 98000 Eröffnungsbilanzkonto (EBK)</v>
      </c>
      <c r="W248" s="164" t="str">
        <f>IF(G248="","",G248)</f>
        <v xml:space="preserve"> 90000 Eigenkapitalkonto (EK)</v>
      </c>
      <c r="X248" s="165"/>
      <c r="Y248" s="16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</row>
    <row r="249" spans="2:51" ht="21.95" customHeight="1" x14ac:dyDescent="0.25">
      <c r="C249" s="130"/>
      <c r="D249" s="130"/>
      <c r="E249" s="130"/>
      <c r="F249" s="130"/>
      <c r="G249" s="130"/>
      <c r="H249" s="130"/>
      <c r="I249" s="130"/>
    </row>
    <row r="250" spans="2:51" ht="21.95" customHeight="1" x14ac:dyDescent="0.25">
      <c r="C250" s="152" t="s">
        <v>125</v>
      </c>
      <c r="D250" s="130"/>
      <c r="E250" s="130"/>
      <c r="F250" s="130"/>
      <c r="G250" s="130"/>
      <c r="H250" s="130"/>
      <c r="I250" s="130"/>
    </row>
    <row r="251" spans="2:51" ht="21.95" customHeight="1" x14ac:dyDescent="0.25">
      <c r="C251" s="129"/>
      <c r="D251" s="128"/>
      <c r="E251" s="250" t="s">
        <v>31</v>
      </c>
      <c r="F251" s="250"/>
      <c r="G251" s="250"/>
      <c r="H251" s="127" t="s">
        <v>20</v>
      </c>
      <c r="I251" s="126" t="s">
        <v>30</v>
      </c>
    </row>
    <row r="252" spans="2:51" ht="21.95" customHeight="1" x14ac:dyDescent="0.25">
      <c r="C252" s="124" t="s">
        <v>18</v>
      </c>
      <c r="D252" s="125" t="s">
        <v>17</v>
      </c>
      <c r="E252" s="264" t="s">
        <v>16</v>
      </c>
      <c r="F252" s="265"/>
      <c r="G252" s="266"/>
      <c r="H252" s="123" t="s">
        <v>15</v>
      </c>
      <c r="I252" s="123" t="s">
        <v>14</v>
      </c>
    </row>
    <row r="253" spans="2:51" ht="21.95" customHeight="1" x14ac:dyDescent="0.25">
      <c r="C253" s="122" t="s">
        <v>8</v>
      </c>
      <c r="D253" s="121" t="s">
        <v>7</v>
      </c>
      <c r="E253" s="273" t="s">
        <v>29</v>
      </c>
      <c r="F253" s="274"/>
      <c r="G253" s="275"/>
      <c r="H253" s="117">
        <f>IF(Salden!H253="","",Salden!H253)</f>
        <v>89992</v>
      </c>
      <c r="I253" s="117" t="str">
        <f>IF(Salden!I253="","",Salden!I253)</f>
        <v/>
      </c>
    </row>
    <row r="254" spans="2:51" ht="21.95" customHeight="1" x14ac:dyDescent="0.25">
      <c r="C254" s="120" t="s">
        <v>8</v>
      </c>
      <c r="D254" s="119" t="s">
        <v>7</v>
      </c>
      <c r="E254" s="270" t="s">
        <v>28</v>
      </c>
      <c r="F254" s="271"/>
      <c r="G254" s="272"/>
      <c r="H254" s="118">
        <f>IF(Salden!H254="","",Salden!H254)</f>
        <v>45365</v>
      </c>
      <c r="I254" s="117" t="str">
        <f>IF(Salden!I254="","",Salden!I254)</f>
        <v/>
      </c>
    </row>
    <row r="255" spans="2:51" ht="21.95" customHeight="1" x14ac:dyDescent="0.25">
      <c r="C255" s="120" t="s">
        <v>8</v>
      </c>
      <c r="D255" s="119" t="s">
        <v>7</v>
      </c>
      <c r="E255" s="270" t="s">
        <v>27</v>
      </c>
      <c r="F255" s="271"/>
      <c r="G255" s="272"/>
      <c r="H255" s="118">
        <f>IF(Salden!H255="","",Salden!H255)</f>
        <v>4486</v>
      </c>
      <c r="I255" s="117" t="str">
        <f>IF(Salden!I255="","",Salden!I255)</f>
        <v/>
      </c>
    </row>
    <row r="256" spans="2:51" ht="21.95" customHeight="1" x14ac:dyDescent="0.25">
      <c r="C256" s="120" t="s">
        <v>8</v>
      </c>
      <c r="D256" s="119" t="s">
        <v>7</v>
      </c>
      <c r="E256" s="270" t="s">
        <v>26</v>
      </c>
      <c r="F256" s="271"/>
      <c r="G256" s="272"/>
      <c r="H256" s="118">
        <f>IF(Salden!H256="","",Salden!H256)</f>
        <v>210</v>
      </c>
      <c r="I256" s="117" t="str">
        <f>IF(Salden!I256="","",Salden!I256)</f>
        <v/>
      </c>
    </row>
    <row r="257" spans="2:51" ht="21.95" customHeight="1" x14ac:dyDescent="0.25">
      <c r="C257" s="120" t="s">
        <v>8</v>
      </c>
      <c r="D257" s="119" t="s">
        <v>7</v>
      </c>
      <c r="E257" s="270" t="s">
        <v>25</v>
      </c>
      <c r="F257" s="271"/>
      <c r="G257" s="272"/>
      <c r="H257" s="118" t="str">
        <f>IF(Salden!H257="","",Salden!H257)</f>
        <v/>
      </c>
      <c r="I257" s="117">
        <f>IF(Salden!I257="","",Salden!I257)</f>
        <v>7059</v>
      </c>
    </row>
    <row r="258" spans="2:51" ht="21.95" customHeight="1" x14ac:dyDescent="0.25">
      <c r="C258" s="120" t="s">
        <v>8</v>
      </c>
      <c r="D258" s="119" t="s">
        <v>7</v>
      </c>
      <c r="E258" s="270" t="s">
        <v>24</v>
      </c>
      <c r="F258" s="271"/>
      <c r="G258" s="272"/>
      <c r="H258" s="118">
        <f>IF(Salden!H258="","",Salden!H258)</f>
        <v>35411</v>
      </c>
      <c r="I258" s="117" t="str">
        <f>IF(Salden!I258="","",Salden!I258)</f>
        <v/>
      </c>
    </row>
    <row r="259" spans="2:51" ht="21.95" customHeight="1" x14ac:dyDescent="0.25">
      <c r="C259" s="120" t="s">
        <v>8</v>
      </c>
      <c r="D259" s="119" t="s">
        <v>7</v>
      </c>
      <c r="E259" s="270" t="s">
        <v>23</v>
      </c>
      <c r="F259" s="271"/>
      <c r="G259" s="272"/>
      <c r="H259" s="118">
        <f>IF(Salden!H259="","",Salden!H259)</f>
        <v>1319</v>
      </c>
      <c r="I259" s="117" t="str">
        <f>IF(Salden!I259="","",Salden!I259)</f>
        <v/>
      </c>
    </row>
    <row r="260" spans="2:51" ht="21.95" customHeight="1" x14ac:dyDescent="0.25">
      <c r="C260" s="120" t="s">
        <v>8</v>
      </c>
      <c r="D260" s="119" t="s">
        <v>7</v>
      </c>
      <c r="E260" s="270" t="s">
        <v>22</v>
      </c>
      <c r="F260" s="271"/>
      <c r="G260" s="272"/>
      <c r="H260" s="118">
        <f>IF(Salden!H260="","",Salden!H260)</f>
        <v>3199</v>
      </c>
      <c r="I260" s="117" t="str">
        <f>IF(Salden!I260="","",Salden!I260)</f>
        <v/>
      </c>
    </row>
    <row r="261" spans="2:51" ht="21.95" customHeight="1" x14ac:dyDescent="0.25">
      <c r="C261" s="116" t="s">
        <v>8</v>
      </c>
      <c r="D261" s="115" t="s">
        <v>7</v>
      </c>
      <c r="E261" s="243" t="s">
        <v>6</v>
      </c>
      <c r="F261" s="244"/>
      <c r="G261" s="245"/>
      <c r="H261" s="114" t="str">
        <f>IF(SUM(H253:H260)&gt;=SUM(I253:I260),"",I262-SUM(H253:H260))</f>
        <v/>
      </c>
      <c r="I261" s="114">
        <f>IF(SUM(I253:I260)&gt;=SUM(H253:H260),"",H262-SUM(I253:I260))</f>
        <v>172923</v>
      </c>
    </row>
    <row r="262" spans="2:51" ht="21.95" customHeight="1" thickBot="1" x14ac:dyDescent="0.3">
      <c r="C262" s="23"/>
      <c r="D262" s="22"/>
      <c r="E262" s="182" t="s">
        <v>5</v>
      </c>
      <c r="F262" s="183"/>
      <c r="G262" s="184"/>
      <c r="H262" s="113">
        <f>IF(SUM(H253:H261)=0,"",SUM(H253:H261))</f>
        <v>179982</v>
      </c>
      <c r="I262" s="113">
        <f>IF(SUM(I253:I261)=0,"",SUM(I253:I261))</f>
        <v>179982</v>
      </c>
    </row>
    <row r="263" spans="2:51" ht="14.1" customHeight="1" thickTop="1" x14ac:dyDescent="0.25">
      <c r="C263" s="130"/>
      <c r="D263" s="130"/>
      <c r="E263" s="130"/>
      <c r="F263" s="130"/>
      <c r="G263" s="130"/>
      <c r="H263" s="130"/>
      <c r="I263" s="130"/>
    </row>
    <row r="264" spans="2:51" ht="21.95" customHeight="1" x14ac:dyDescent="0.25">
      <c r="C264" s="153" t="s">
        <v>109</v>
      </c>
      <c r="D264" s="5"/>
      <c r="E264" s="40"/>
      <c r="F264" s="40"/>
      <c r="G264" s="40"/>
      <c r="H264" s="40"/>
      <c r="I264" s="40"/>
      <c r="Q264" s="16"/>
      <c r="R264" s="16"/>
      <c r="S264" s="16"/>
      <c r="U264" s="18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</row>
    <row r="265" spans="2:51" ht="21.95" customHeight="1" x14ac:dyDescent="0.25">
      <c r="C265" s="11" t="str">
        <f>IF(AND(H261="",I261&lt;&gt;""),"x","")</f>
        <v>x</v>
      </c>
      <c r="D265" s="7" t="s">
        <v>3</v>
      </c>
      <c r="E265" s="40"/>
      <c r="F265" s="40"/>
      <c r="G265" s="40"/>
      <c r="H265" s="40"/>
      <c r="I265" s="40"/>
      <c r="Q265" s="16"/>
      <c r="R265" s="16"/>
      <c r="S265" s="16"/>
      <c r="U265" s="18"/>
      <c r="V265" s="162" t="str">
        <f>IF(C265="x","x",0)</f>
        <v>x</v>
      </c>
      <c r="W265" s="162">
        <f>IF(C267="x","x",0)</f>
        <v>0</v>
      </c>
      <c r="X265" s="163"/>
      <c r="Y265" s="163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</row>
    <row r="266" spans="2:51" ht="8.1" customHeight="1" x14ac:dyDescent="0.25">
      <c r="C266" s="6"/>
      <c r="D266" s="7"/>
      <c r="E266" s="40"/>
      <c r="F266" s="40"/>
      <c r="G266" s="40"/>
      <c r="H266" s="40"/>
      <c r="I266" s="40"/>
      <c r="Q266" s="16"/>
      <c r="R266" s="16"/>
      <c r="S266" s="16"/>
      <c r="U266" s="18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</row>
    <row r="267" spans="2:51" ht="21.95" customHeight="1" x14ac:dyDescent="0.25">
      <c r="C267" s="11" t="str">
        <f>IF(AND(H261&lt;&gt;"",I261=""),"x","")</f>
        <v/>
      </c>
      <c r="D267" s="7" t="s">
        <v>4</v>
      </c>
      <c r="E267" s="40"/>
      <c r="F267" s="40"/>
      <c r="G267" s="40"/>
      <c r="H267" s="40"/>
      <c r="I267" s="40"/>
      <c r="Q267" s="16"/>
      <c r="R267" s="16"/>
      <c r="S267" s="16"/>
      <c r="U267" s="18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</row>
    <row r="268" spans="2:51" ht="14.1" customHeight="1" x14ac:dyDescent="0.25">
      <c r="C268" s="8"/>
      <c r="D268" s="5"/>
      <c r="E268" s="40"/>
      <c r="F268" s="40"/>
      <c r="G268" s="40"/>
      <c r="H268" s="40"/>
      <c r="I268" s="40"/>
      <c r="Q268" s="16"/>
      <c r="R268" s="16"/>
      <c r="S268" s="16"/>
      <c r="U268" s="18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</row>
    <row r="269" spans="2:51" ht="21.95" customHeight="1" x14ac:dyDescent="0.25">
      <c r="C269" s="153" t="s">
        <v>110</v>
      </c>
      <c r="D269" s="5"/>
      <c r="E269" s="40"/>
      <c r="F269" s="40"/>
      <c r="G269" s="40"/>
      <c r="H269" s="40"/>
      <c r="I269" s="40"/>
      <c r="Q269" s="16"/>
      <c r="R269" s="16"/>
      <c r="S269" s="16"/>
      <c r="U269" s="18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</row>
    <row r="270" spans="2:51" ht="21.95" customHeight="1" x14ac:dyDescent="0.25">
      <c r="B270" s="150"/>
      <c r="C270" s="173" t="str">
        <f>IF(AND(C265="",C267=""),"","Eigenkapitalkonto (EK)")</f>
        <v>Eigenkapitalkonto (EK)</v>
      </c>
      <c r="D270" s="173"/>
      <c r="E270" s="173"/>
      <c r="F270" s="173"/>
      <c r="G270" s="173"/>
      <c r="H270" s="173"/>
      <c r="I270" s="40"/>
      <c r="Q270" s="16"/>
      <c r="R270" s="16"/>
      <c r="S270" s="16"/>
      <c r="U270" s="18"/>
      <c r="V270" s="154" t="str">
        <f>C270</f>
        <v>Eigenkapitalkonto (EK)</v>
      </c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</row>
    <row r="271" spans="2:51" s="161" customFormat="1" ht="14.1" customHeight="1" x14ac:dyDescent="0.25">
      <c r="C271" s="8"/>
      <c r="D271" s="5"/>
      <c r="E271" s="40"/>
      <c r="F271" s="40"/>
      <c r="G271" s="40"/>
      <c r="H271" s="40"/>
      <c r="I271" s="40"/>
      <c r="L271"/>
      <c r="M271"/>
      <c r="N271"/>
      <c r="Q271" s="16"/>
      <c r="R271" s="16"/>
      <c r="S271" s="16"/>
      <c r="U271" s="18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</row>
    <row r="272" spans="2:51" s="161" customFormat="1" ht="21.95" customHeight="1" x14ac:dyDescent="0.25">
      <c r="C272" s="130" t="s">
        <v>128</v>
      </c>
      <c r="D272" s="130"/>
      <c r="E272" s="130"/>
      <c r="F272" s="130"/>
      <c r="G272" s="130"/>
      <c r="H272" s="130"/>
      <c r="I272" s="130"/>
      <c r="L272"/>
      <c r="M272"/>
      <c r="N272"/>
    </row>
    <row r="273" spans="2:51" s="161" customFormat="1" ht="21.95" customHeight="1" x14ac:dyDescent="0.25">
      <c r="B273" s="150"/>
      <c r="C273" s="173" t="str">
        <f>IF(AND(H261="",I261&lt;&gt;""),$D$314,IF(AND(H261&lt;&gt;"",I261=""),I251&amp;" "&amp;E251,""))</f>
        <v xml:space="preserve"> 90000 Eigenkapitalkonto (EK)</v>
      </c>
      <c r="D273" s="173"/>
      <c r="E273" s="173"/>
      <c r="F273" s="160" t="s">
        <v>1</v>
      </c>
      <c r="G273" s="173" t="str">
        <f>IF(AND(H261&lt;&gt;"",I261=""),$D$314,IF(AND(H261="",I261&lt;&gt;""),I251&amp;" "&amp;E251,""))</f>
        <v xml:space="preserve"> 98500 Schlussbilanzkonto (SBK)</v>
      </c>
      <c r="H273" s="173"/>
      <c r="I273" s="173"/>
      <c r="L273"/>
      <c r="M273"/>
      <c r="N273"/>
      <c r="Q273" s="16"/>
      <c r="R273" s="16"/>
      <c r="S273" s="16"/>
      <c r="U273" s="18"/>
      <c r="V273" s="164" t="str">
        <f>IF(C273="","",C273)</f>
        <v xml:space="preserve"> 90000 Eigenkapitalkonto (EK)</v>
      </c>
      <c r="W273" s="164" t="str">
        <f>IF(G273="","",G273)</f>
        <v xml:space="preserve"> 98500 Schlussbilanzkonto (SBK)</v>
      </c>
      <c r="X273" s="165"/>
      <c r="Y273" s="165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</row>
    <row r="274" spans="2:51" ht="21.95" customHeight="1" x14ac:dyDescent="0.25">
      <c r="C274" s="130"/>
      <c r="D274" s="130"/>
      <c r="E274" s="130"/>
      <c r="F274" s="130"/>
      <c r="G274" s="130"/>
      <c r="H274" s="130"/>
      <c r="I274" s="130"/>
    </row>
    <row r="275" spans="2:51" ht="21.95" customHeight="1" x14ac:dyDescent="0.25">
      <c r="C275" s="152" t="s">
        <v>126</v>
      </c>
      <c r="D275" s="130"/>
      <c r="E275" s="130"/>
      <c r="F275" s="130"/>
      <c r="G275" s="130"/>
      <c r="H275" s="130"/>
      <c r="I275" s="130"/>
    </row>
    <row r="276" spans="2:51" ht="21.95" customHeight="1" x14ac:dyDescent="0.25">
      <c r="C276" s="129"/>
      <c r="D276" s="128"/>
      <c r="E276" s="250" t="s">
        <v>21</v>
      </c>
      <c r="F276" s="250"/>
      <c r="G276" s="250"/>
      <c r="H276" s="127" t="s">
        <v>20</v>
      </c>
      <c r="I276" s="126" t="s">
        <v>19</v>
      </c>
    </row>
    <row r="277" spans="2:51" ht="21.95" customHeight="1" x14ac:dyDescent="0.25">
      <c r="C277" s="124" t="s">
        <v>18</v>
      </c>
      <c r="D277" s="125" t="s">
        <v>17</v>
      </c>
      <c r="E277" s="264" t="s">
        <v>16</v>
      </c>
      <c r="F277" s="265"/>
      <c r="G277" s="266"/>
      <c r="H277" s="123" t="s">
        <v>15</v>
      </c>
      <c r="I277" s="123" t="s">
        <v>14</v>
      </c>
    </row>
    <row r="278" spans="2:51" ht="21.95" customHeight="1" x14ac:dyDescent="0.25">
      <c r="C278" s="122" t="s">
        <v>8</v>
      </c>
      <c r="D278" s="121" t="s">
        <v>7</v>
      </c>
      <c r="E278" s="273" t="s">
        <v>13</v>
      </c>
      <c r="F278" s="274"/>
      <c r="G278" s="275"/>
      <c r="H278" s="117" t="str">
        <f>IF(Salden!H278="","",Salden!H278)</f>
        <v/>
      </c>
      <c r="I278" s="117">
        <f>IF(Salden!I278="","",Salden!I278)</f>
        <v>4572</v>
      </c>
    </row>
    <row r="279" spans="2:51" ht="21.95" customHeight="1" x14ac:dyDescent="0.25">
      <c r="C279" s="120" t="s">
        <v>8</v>
      </c>
      <c r="D279" s="119" t="s">
        <v>7</v>
      </c>
      <c r="E279" s="270" t="s">
        <v>12</v>
      </c>
      <c r="F279" s="271"/>
      <c r="G279" s="272"/>
      <c r="H279" s="118">
        <f>IF(Salden!H279="","",Salden!H279)</f>
        <v>152</v>
      </c>
      <c r="I279" s="117" t="str">
        <f>IF(Salden!I279="","",Salden!I279)</f>
        <v/>
      </c>
    </row>
    <row r="280" spans="2:51" ht="21.95" customHeight="1" x14ac:dyDescent="0.25">
      <c r="C280" s="120" t="s">
        <v>8</v>
      </c>
      <c r="D280" s="119" t="s">
        <v>7</v>
      </c>
      <c r="E280" s="270" t="s">
        <v>11</v>
      </c>
      <c r="F280" s="271"/>
      <c r="G280" s="272"/>
      <c r="H280" s="118">
        <f>IF(Salden!H280="","",Salden!H280)</f>
        <v>6819</v>
      </c>
      <c r="I280" s="117" t="str">
        <f>IF(Salden!I280="","",Salden!I280)</f>
        <v/>
      </c>
    </row>
    <row r="281" spans="2:51" ht="21.95" customHeight="1" x14ac:dyDescent="0.25">
      <c r="C281" s="120" t="s">
        <v>8</v>
      </c>
      <c r="D281" s="119" t="s">
        <v>7</v>
      </c>
      <c r="E281" s="270" t="s">
        <v>10</v>
      </c>
      <c r="F281" s="271"/>
      <c r="G281" s="272"/>
      <c r="H281" s="118">
        <f>IF(Salden!H281="","",Salden!H281)</f>
        <v>495</v>
      </c>
      <c r="I281" s="117" t="str">
        <f>IF(Salden!I281="","",Salden!I281)</f>
        <v/>
      </c>
    </row>
    <row r="282" spans="2:51" ht="21.95" customHeight="1" x14ac:dyDescent="0.25">
      <c r="C282" s="116" t="s">
        <v>8</v>
      </c>
      <c r="D282" s="115" t="s">
        <v>7</v>
      </c>
      <c r="E282" s="243" t="s">
        <v>6</v>
      </c>
      <c r="F282" s="244"/>
      <c r="G282" s="245"/>
      <c r="H282" s="114" t="str">
        <f>IF(SUM(H278:H281)&gt;=SUM(I278:I281),"",I283-SUM(H278:H281))</f>
        <v/>
      </c>
      <c r="I282" s="114">
        <f>IF(SUM(I278:I281)&gt;=SUM(H278:H281),"",H283-SUM(I278:I281))</f>
        <v>2894</v>
      </c>
    </row>
    <row r="283" spans="2:51" ht="21.95" customHeight="1" thickBot="1" x14ac:dyDescent="0.3">
      <c r="C283" s="23"/>
      <c r="D283" s="22"/>
      <c r="E283" s="182" t="s">
        <v>5</v>
      </c>
      <c r="F283" s="183"/>
      <c r="G283" s="184"/>
      <c r="H283" s="113">
        <f>IF(SUM(H278:H282)=0,"",SUM(H278:H282))</f>
        <v>7466</v>
      </c>
      <c r="I283" s="113">
        <f>IF(SUM(I278:I282)=0,"",SUM(I278:I282))</f>
        <v>7466</v>
      </c>
    </row>
    <row r="284" spans="2:51" ht="14.1" customHeight="1" thickTop="1" x14ac:dyDescent="0.25"/>
    <row r="285" spans="2:51" ht="21.95" customHeight="1" x14ac:dyDescent="0.25">
      <c r="C285" s="153" t="s">
        <v>109</v>
      </c>
      <c r="D285" s="5"/>
      <c r="E285" s="40"/>
      <c r="F285" s="40"/>
      <c r="G285" s="40"/>
      <c r="H285" s="40"/>
      <c r="I285" s="40"/>
      <c r="Q285" s="16"/>
      <c r="R285" s="16"/>
      <c r="S285" s="16"/>
      <c r="U285" s="18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</row>
    <row r="286" spans="2:51" ht="21.95" customHeight="1" x14ac:dyDescent="0.25">
      <c r="C286" s="11" t="str">
        <f>IF(AND(H282="",I282&lt;&gt;""),"x","")</f>
        <v>x</v>
      </c>
      <c r="D286" s="7" t="s">
        <v>3</v>
      </c>
      <c r="E286" s="40"/>
      <c r="F286" s="40"/>
      <c r="G286" s="40"/>
      <c r="H286" s="40"/>
      <c r="I286" s="40"/>
      <c r="Q286" s="16"/>
      <c r="R286" s="16"/>
      <c r="S286" s="16"/>
      <c r="U286" s="18"/>
      <c r="V286" s="162" t="str">
        <f>IF(C286="x","x",0)</f>
        <v>x</v>
      </c>
      <c r="W286" s="162">
        <f>IF(C288="x","x",0)</f>
        <v>0</v>
      </c>
      <c r="X286" s="163"/>
      <c r="Y286" s="163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</row>
    <row r="287" spans="2:51" ht="8.1" customHeight="1" x14ac:dyDescent="0.25">
      <c r="C287" s="6"/>
      <c r="D287" s="7"/>
      <c r="E287" s="40"/>
      <c r="F287" s="40"/>
      <c r="G287" s="40"/>
      <c r="H287" s="40"/>
      <c r="I287" s="40"/>
      <c r="Q287" s="16"/>
      <c r="R287" s="16"/>
      <c r="S287" s="16"/>
      <c r="U287" s="18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</row>
    <row r="288" spans="2:51" ht="21.95" customHeight="1" x14ac:dyDescent="0.25">
      <c r="C288" s="11" t="str">
        <f>IF(AND(H282&lt;&gt;"",I282=""),"x","")</f>
        <v/>
      </c>
      <c r="D288" s="7" t="s">
        <v>4</v>
      </c>
      <c r="E288" s="40"/>
      <c r="F288" s="40"/>
      <c r="G288" s="40"/>
      <c r="H288" s="40"/>
      <c r="I288" s="40"/>
      <c r="Q288" s="16"/>
      <c r="R288" s="16"/>
      <c r="S288" s="16"/>
      <c r="U288" s="18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</row>
    <row r="289" spans="2:51" ht="14.1" customHeight="1" x14ac:dyDescent="0.25">
      <c r="C289" s="8"/>
      <c r="D289" s="5"/>
      <c r="E289" s="40"/>
      <c r="F289" s="40"/>
      <c r="G289" s="40"/>
      <c r="H289" s="40"/>
      <c r="I289" s="40"/>
      <c r="Q289" s="16"/>
      <c r="R289" s="16"/>
      <c r="S289" s="16"/>
      <c r="U289" s="18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</row>
    <row r="290" spans="2:51" ht="21.95" customHeight="1" x14ac:dyDescent="0.25">
      <c r="C290" s="153" t="s">
        <v>110</v>
      </c>
      <c r="D290" s="5"/>
      <c r="E290" s="40"/>
      <c r="F290" s="40"/>
      <c r="G290" s="40"/>
      <c r="H290" s="40"/>
      <c r="I290" s="40"/>
      <c r="Q290" s="16"/>
      <c r="R290" s="16"/>
      <c r="S290" s="16"/>
      <c r="U290" s="18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</row>
    <row r="291" spans="2:51" ht="21.95" customHeight="1" x14ac:dyDescent="0.25">
      <c r="B291" s="150"/>
      <c r="C291" s="173" t="str">
        <f>IF(AND(C286="",C288=""),"","Eigenkapitalkonto (EK)")</f>
        <v>Eigenkapitalkonto (EK)</v>
      </c>
      <c r="D291" s="173"/>
      <c r="E291" s="173"/>
      <c r="F291" s="173"/>
      <c r="G291" s="173"/>
      <c r="H291" s="173"/>
      <c r="I291" s="40"/>
      <c r="Q291" s="16"/>
      <c r="R291" s="16"/>
      <c r="S291" s="16"/>
      <c r="U291" s="18"/>
      <c r="V291" s="154" t="str">
        <f>C291</f>
        <v>Eigenkapitalkonto (EK)</v>
      </c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</row>
    <row r="292" spans="2:51" s="161" customFormat="1" ht="14.1" customHeight="1" x14ac:dyDescent="0.25">
      <c r="C292" s="8"/>
      <c r="D292" s="5"/>
      <c r="E292" s="40"/>
      <c r="F292" s="40"/>
      <c r="G292" s="40"/>
      <c r="H292" s="40"/>
      <c r="I292" s="40"/>
      <c r="L292"/>
      <c r="M292"/>
      <c r="N292"/>
      <c r="Q292" s="16"/>
      <c r="R292" s="16"/>
      <c r="S292" s="16"/>
      <c r="U292" s="18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</row>
    <row r="293" spans="2:51" s="161" customFormat="1" ht="21.95" customHeight="1" x14ac:dyDescent="0.25">
      <c r="C293" s="130" t="s">
        <v>128</v>
      </c>
      <c r="D293" s="130"/>
      <c r="E293" s="130"/>
      <c r="F293" s="130"/>
      <c r="G293" s="130"/>
      <c r="H293" s="130"/>
      <c r="I293" s="130"/>
      <c r="L293"/>
      <c r="M293"/>
      <c r="N293"/>
    </row>
    <row r="294" spans="2:51" s="161" customFormat="1" ht="21.95" customHeight="1" x14ac:dyDescent="0.25">
      <c r="B294" s="150"/>
      <c r="C294" s="173" t="str">
        <f>IF(AND(H282="",I282&lt;&gt;""),$D$314,IF(AND(H282&lt;&gt;"",I282=""),I276&amp;" "&amp;E276,""))</f>
        <v xml:space="preserve"> 90000 Eigenkapitalkonto (EK)</v>
      </c>
      <c r="D294" s="173"/>
      <c r="E294" s="173"/>
      <c r="F294" s="160" t="s">
        <v>1</v>
      </c>
      <c r="G294" s="173" t="str">
        <f>IF(AND(H282&lt;&gt;"",I282=""),$D$314,IF(AND(H282="",I282&lt;&gt;""),I276&amp;" "&amp;E276,""))</f>
        <v xml:space="preserve"> 98900 Gewinn- und Verlustkonto (GuV)</v>
      </c>
      <c r="H294" s="173"/>
      <c r="I294" s="173"/>
      <c r="L294"/>
      <c r="M294"/>
      <c r="N294"/>
      <c r="Q294" s="16"/>
      <c r="R294" s="16"/>
      <c r="S294" s="16"/>
      <c r="U294" s="18"/>
      <c r="V294" s="164" t="str">
        <f>IF(C294="","",C294)</f>
        <v xml:space="preserve"> 90000 Eigenkapitalkonto (EK)</v>
      </c>
      <c r="W294" s="164" t="str">
        <f>IF(G294="","",G294)</f>
        <v xml:space="preserve"> 98900 Gewinn- und Verlustkonto (GuV)</v>
      </c>
      <c r="X294" s="165"/>
      <c r="Y294" s="165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</row>
    <row r="295" spans="2:51" ht="21.95" customHeight="1" x14ac:dyDescent="0.25">
      <c r="C295" s="130"/>
      <c r="D295" s="130"/>
      <c r="E295" s="130"/>
      <c r="F295" s="130"/>
      <c r="G295" s="130"/>
      <c r="H295" s="130"/>
      <c r="I295" s="130"/>
    </row>
    <row r="297" spans="2:51" ht="15.75" hidden="1" thickBot="1" x14ac:dyDescent="0.3">
      <c r="C297" s="157" t="s">
        <v>129</v>
      </c>
      <c r="D297" s="157"/>
      <c r="E297" s="158" t="s">
        <v>130</v>
      </c>
      <c r="F297" s="161"/>
      <c r="G297" s="157" t="s">
        <v>140</v>
      </c>
    </row>
    <row r="298" spans="2:51" hidden="1" x14ac:dyDescent="0.25">
      <c r="C298" t="str">
        <f t="shared" ref="C298:C317" si="0">MID(D298,2,1)</f>
        <v>0</v>
      </c>
      <c r="D298" s="155" t="str">
        <f>$I$5&amp;" "&amp;$E$5</f>
        <v xml:space="preserve"> 03000 Betriebs- und Geschäftsgebäude</v>
      </c>
      <c r="F298" s="161"/>
      <c r="G298" s="1" t="s">
        <v>143</v>
      </c>
    </row>
    <row r="299" spans="2:51" hidden="1" x14ac:dyDescent="0.25">
      <c r="C299" s="161" t="str">
        <f t="shared" si="0"/>
        <v>0</v>
      </c>
      <c r="D299" s="155" t="str">
        <f>$I$24&amp;" "&amp;$E$24</f>
        <v xml:space="preserve"> 04000 Maschinen und Geräte</v>
      </c>
      <c r="G299" s="1"/>
    </row>
    <row r="300" spans="2:51" hidden="1" x14ac:dyDescent="0.25">
      <c r="C300" s="1" t="str">
        <f t="shared" si="0"/>
        <v>1</v>
      </c>
      <c r="D300" s="159" t="s">
        <v>136</v>
      </c>
    </row>
    <row r="301" spans="2:51" ht="15.75" hidden="1" thickBot="1" x14ac:dyDescent="0.3">
      <c r="C301" s="161" t="str">
        <f t="shared" si="0"/>
        <v>2</v>
      </c>
      <c r="D301" s="155" t="str">
        <f>$I$83&amp;" "&amp;$E$83</f>
        <v xml:space="preserve"> 28000 Bank - betrieblich 1</v>
      </c>
      <c r="G301" s="157" t="s">
        <v>142</v>
      </c>
      <c r="H301" s="157"/>
    </row>
    <row r="302" spans="2:51" hidden="1" x14ac:dyDescent="0.25">
      <c r="C302" t="str">
        <f t="shared" si="0"/>
        <v>2</v>
      </c>
      <c r="D302" s="155" t="str">
        <f>$I$44&amp;" "&amp;$E$44</f>
        <v xml:space="preserve"> 27000 Kassa</v>
      </c>
      <c r="G302" t="str">
        <f>MID(H302,1,1)</f>
        <v>E</v>
      </c>
      <c r="H302" s="159" t="s">
        <v>141</v>
      </c>
    </row>
    <row r="303" spans="2:51" hidden="1" x14ac:dyDescent="0.25">
      <c r="C303" s="1" t="str">
        <f t="shared" si="0"/>
        <v>2</v>
      </c>
      <c r="D303" s="155" t="str">
        <f>$I$64&amp;" "&amp;$E$64</f>
        <v xml:space="preserve"> 200001 Tiroler Schafzuchtverband (TSV)</v>
      </c>
      <c r="G303" t="str">
        <f>MID(H303,1,1)</f>
        <v>G</v>
      </c>
      <c r="H303" s="155" t="s">
        <v>21</v>
      </c>
    </row>
    <row r="304" spans="2:51" hidden="1" x14ac:dyDescent="0.25">
      <c r="C304" s="1" t="str">
        <f t="shared" si="0"/>
        <v>3</v>
      </c>
      <c r="D304" s="155" t="str">
        <f>$I$107&amp;" "&amp;$E$107</f>
        <v xml:space="preserve"> 31510 Darlehen - betrieblich</v>
      </c>
      <c r="G304" t="str">
        <f>MID(H304,1,1)</f>
        <v>P</v>
      </c>
      <c r="H304" s="155" t="s">
        <v>54</v>
      </c>
    </row>
    <row r="305" spans="3:14" hidden="1" x14ac:dyDescent="0.25">
      <c r="C305" s="1" t="str">
        <f t="shared" si="0"/>
        <v>3</v>
      </c>
      <c r="D305" s="155" t="str">
        <f>$I$126&amp;" "&amp;$E$126</f>
        <v xml:space="preserve"> 330001 Maschinenring Imst</v>
      </c>
      <c r="G305" t="str">
        <f>MID(H305,1,1)</f>
        <v>S</v>
      </c>
      <c r="H305" s="155" t="s">
        <v>31</v>
      </c>
    </row>
    <row r="306" spans="3:14" hidden="1" x14ac:dyDescent="0.25">
      <c r="C306" s="1" t="str">
        <f t="shared" si="0"/>
        <v>4</v>
      </c>
      <c r="D306" s="155" t="str">
        <f>$I$145&amp;" "&amp;$E$145</f>
        <v xml:space="preserve"> 41400 Einnahmen Schafe</v>
      </c>
    </row>
    <row r="307" spans="3:14" hidden="1" x14ac:dyDescent="0.25">
      <c r="C307" s="161" t="str">
        <f t="shared" si="0"/>
        <v>4</v>
      </c>
      <c r="D307" s="159" t="s">
        <v>135</v>
      </c>
    </row>
    <row r="308" spans="3:14" hidden="1" x14ac:dyDescent="0.25">
      <c r="C308" s="1" t="str">
        <f t="shared" si="0"/>
        <v>5</v>
      </c>
      <c r="D308" s="155" t="str">
        <f>$I$167&amp;" "&amp;$E$167</f>
        <v xml:space="preserve"> 56015 Treibstoff Diesel</v>
      </c>
    </row>
    <row r="309" spans="3:14" hidden="1" x14ac:dyDescent="0.25">
      <c r="C309" s="1" t="str">
        <f t="shared" si="0"/>
        <v>5</v>
      </c>
      <c r="D309" s="159" t="s">
        <v>134</v>
      </c>
    </row>
    <row r="310" spans="3:14" hidden="1" x14ac:dyDescent="0.25">
      <c r="C310" s="1" t="str">
        <f t="shared" si="0"/>
        <v>7</v>
      </c>
      <c r="D310" s="155" t="str">
        <f>$I$186&amp;" "&amp;$E$186</f>
        <v xml:space="preserve"> 70200 Abschreibung Sachanlagevermögen</v>
      </c>
    </row>
    <row r="311" spans="3:14" hidden="1" x14ac:dyDescent="0.25">
      <c r="C311" s="1" t="str">
        <f t="shared" si="0"/>
        <v>7</v>
      </c>
      <c r="D311" s="159" t="s">
        <v>132</v>
      </c>
    </row>
    <row r="312" spans="3:14" hidden="1" x14ac:dyDescent="0.25">
      <c r="C312" s="1" t="str">
        <f t="shared" si="0"/>
        <v>8</v>
      </c>
      <c r="D312" s="159" t="s">
        <v>131</v>
      </c>
    </row>
    <row r="313" spans="3:14" hidden="1" x14ac:dyDescent="0.25">
      <c r="C313" s="1" t="str">
        <f t="shared" si="0"/>
        <v>9</v>
      </c>
      <c r="D313" s="155" t="str">
        <f>$I$224&amp;" "&amp;$E$224</f>
        <v xml:space="preserve"> 98000 Eröffnungsbilanzkonto (EBK)</v>
      </c>
    </row>
    <row r="314" spans="3:14" s="161" customFormat="1" hidden="1" x14ac:dyDescent="0.25">
      <c r="C314" s="161" t="str">
        <f t="shared" si="0"/>
        <v>9</v>
      </c>
      <c r="D314" s="159" t="s">
        <v>133</v>
      </c>
      <c r="L314"/>
      <c r="M314"/>
      <c r="N314"/>
    </row>
    <row r="315" spans="3:14" s="161" customFormat="1" hidden="1" x14ac:dyDescent="0.25">
      <c r="C315" s="161" t="str">
        <f t="shared" si="0"/>
        <v>9</v>
      </c>
      <c r="D315" s="155" t="str">
        <f>$I$276&amp;" "&amp;$E$276</f>
        <v xml:space="preserve"> 98900 Gewinn- und Verlustkonto (GuV)</v>
      </c>
      <c r="L315"/>
      <c r="M315"/>
      <c r="N315"/>
    </row>
    <row r="316" spans="3:14" s="161" customFormat="1" hidden="1" x14ac:dyDescent="0.25">
      <c r="C316" s="161" t="str">
        <f t="shared" si="0"/>
        <v>9</v>
      </c>
      <c r="D316" s="155" t="str">
        <f>$I$205&amp;" "&amp;$E$205</f>
        <v xml:space="preserve"> 96000 Privat</v>
      </c>
      <c r="L316"/>
      <c r="M316"/>
      <c r="N316"/>
    </row>
    <row r="317" spans="3:14" hidden="1" x14ac:dyDescent="0.25">
      <c r="C317" s="161" t="str">
        <f t="shared" si="0"/>
        <v>9</v>
      </c>
      <c r="D317" s="155" t="str">
        <f>$I$251&amp;" "&amp;$E$251</f>
        <v xml:space="preserve"> 98500 Schlussbilanzkonto (SBK)</v>
      </c>
    </row>
  </sheetData>
  <sheetProtection algorithmName="SHA-512" hashValue="FHZqO0UKL15InabEP7U9uaRlDYcTVOLVOQYHKqyDFFqNebP5qYkGZUfXFFVv1lV4J4dALHIMaLerhysZ1hX5hA==" saltValue="lzs3kjRnH9TdR/ZtKRDqqg==" spinCount="100000" sheet="1" objects="1" scenarios="1"/>
  <mergeCells count="153">
    <mergeCell ref="E91:G91"/>
    <mergeCell ref="E92:G92"/>
    <mergeCell ref="C294:E294"/>
    <mergeCell ref="G294:I294"/>
    <mergeCell ref="C142:E142"/>
    <mergeCell ref="G142:I142"/>
    <mergeCell ref="C164:E164"/>
    <mergeCell ref="G164:I164"/>
    <mergeCell ref="C183:E183"/>
    <mergeCell ref="G183:I183"/>
    <mergeCell ref="E280:G280"/>
    <mergeCell ref="E281:G281"/>
    <mergeCell ref="E282:G282"/>
    <mergeCell ref="E283:G283"/>
    <mergeCell ref="E261:G261"/>
    <mergeCell ref="E262:G262"/>
    <mergeCell ref="E277:G277"/>
    <mergeCell ref="E278:G278"/>
    <mergeCell ref="E279:G279"/>
    <mergeCell ref="C273:E273"/>
    <mergeCell ref="G273:I273"/>
    <mergeCell ref="C248:E248"/>
    <mergeCell ref="G248:I248"/>
    <mergeCell ref="C270:H270"/>
    <mergeCell ref="E260:G260"/>
    <mergeCell ref="E237:G237"/>
    <mergeCell ref="E252:G252"/>
    <mergeCell ref="E253:G253"/>
    <mergeCell ref="E254:G254"/>
    <mergeCell ref="E255:G255"/>
    <mergeCell ref="E227:G227"/>
    <mergeCell ref="E228:G228"/>
    <mergeCell ref="E229:G229"/>
    <mergeCell ref="E230:G230"/>
    <mergeCell ref="E231:G231"/>
    <mergeCell ref="E251:G251"/>
    <mergeCell ref="E232:G232"/>
    <mergeCell ref="E233:G233"/>
    <mergeCell ref="E234:G234"/>
    <mergeCell ref="E235:G235"/>
    <mergeCell ref="E236:G236"/>
    <mergeCell ref="E256:G256"/>
    <mergeCell ref="E257:G257"/>
    <mergeCell ref="E258:G258"/>
    <mergeCell ref="E259:G259"/>
    <mergeCell ref="E208:G208"/>
    <mergeCell ref="E209:G209"/>
    <mergeCell ref="E210:G210"/>
    <mergeCell ref="E225:G225"/>
    <mergeCell ref="E226:G226"/>
    <mergeCell ref="C221:E221"/>
    <mergeCell ref="G221:I221"/>
    <mergeCell ref="E189:G189"/>
    <mergeCell ref="E190:G190"/>
    <mergeCell ref="E191:G191"/>
    <mergeCell ref="E206:G206"/>
    <mergeCell ref="E207:G207"/>
    <mergeCell ref="C202:E202"/>
    <mergeCell ref="G202:I202"/>
    <mergeCell ref="E170:G170"/>
    <mergeCell ref="E171:G171"/>
    <mergeCell ref="E172:G172"/>
    <mergeCell ref="E187:G187"/>
    <mergeCell ref="E188:G188"/>
    <mergeCell ref="E151:G151"/>
    <mergeCell ref="E152:G152"/>
    <mergeCell ref="E153:G153"/>
    <mergeCell ref="E168:G168"/>
    <mergeCell ref="E169:G169"/>
    <mergeCell ref="E148:G148"/>
    <mergeCell ref="E149:G149"/>
    <mergeCell ref="E150:G150"/>
    <mergeCell ref="E127:G127"/>
    <mergeCell ref="E128:G128"/>
    <mergeCell ref="E129:G129"/>
    <mergeCell ref="E130:G130"/>
    <mergeCell ref="E131:G131"/>
    <mergeCell ref="E67:G67"/>
    <mergeCell ref="E68:G68"/>
    <mergeCell ref="E146:G146"/>
    <mergeCell ref="E147:G147"/>
    <mergeCell ref="E83:G83"/>
    <mergeCell ref="E107:G107"/>
    <mergeCell ref="E126:G126"/>
    <mergeCell ref="C101:H101"/>
    <mergeCell ref="C80:E80"/>
    <mergeCell ref="G80:I80"/>
    <mergeCell ref="C104:E104"/>
    <mergeCell ref="G104:I104"/>
    <mergeCell ref="C123:E123"/>
    <mergeCell ref="G123:I123"/>
    <mergeCell ref="E89:G89"/>
    <mergeCell ref="E90:G90"/>
    <mergeCell ref="E276:G276"/>
    <mergeCell ref="E5:G5"/>
    <mergeCell ref="E24:G24"/>
    <mergeCell ref="C21:E21"/>
    <mergeCell ref="G21:I21"/>
    <mergeCell ref="E44:G44"/>
    <mergeCell ref="C2:J2"/>
    <mergeCell ref="C291:H291"/>
    <mergeCell ref="C120:H120"/>
    <mergeCell ref="C139:H139"/>
    <mergeCell ref="C161:H161"/>
    <mergeCell ref="C180:H180"/>
    <mergeCell ref="C199:H199"/>
    <mergeCell ref="C218:H218"/>
    <mergeCell ref="E145:G145"/>
    <mergeCell ref="E167:G167"/>
    <mergeCell ref="E93:G93"/>
    <mergeCell ref="E108:G108"/>
    <mergeCell ref="E109:G109"/>
    <mergeCell ref="E110:G110"/>
    <mergeCell ref="E111:G111"/>
    <mergeCell ref="E112:G112"/>
    <mergeCell ref="E69:G69"/>
    <mergeCell ref="E6:G6"/>
    <mergeCell ref="E7:G7"/>
    <mergeCell ref="E8:G8"/>
    <mergeCell ref="E9:G9"/>
    <mergeCell ref="E10:G10"/>
    <mergeCell ref="E25:G25"/>
    <mergeCell ref="C41:E41"/>
    <mergeCell ref="G41:I41"/>
    <mergeCell ref="C245:H245"/>
    <mergeCell ref="C18:H18"/>
    <mergeCell ref="C38:H38"/>
    <mergeCell ref="C58:H58"/>
    <mergeCell ref="C77:H77"/>
    <mergeCell ref="E26:G26"/>
    <mergeCell ref="E27:G27"/>
    <mergeCell ref="E28:G28"/>
    <mergeCell ref="E186:G186"/>
    <mergeCell ref="E205:G205"/>
    <mergeCell ref="E224:G224"/>
    <mergeCell ref="E84:G84"/>
    <mergeCell ref="E85:G85"/>
    <mergeCell ref="E86:G86"/>
    <mergeCell ref="E87:G87"/>
    <mergeCell ref="E88:G88"/>
    <mergeCell ref="E49:G49"/>
    <mergeCell ref="E64:G64"/>
    <mergeCell ref="E50:G50"/>
    <mergeCell ref="E65:G65"/>
    <mergeCell ref="E66:G66"/>
    <mergeCell ref="E29:G29"/>
    <mergeCell ref="E30:G30"/>
    <mergeCell ref="E46:G46"/>
    <mergeCell ref="E45:G45"/>
    <mergeCell ref="E47:G47"/>
    <mergeCell ref="E48:G48"/>
    <mergeCell ref="C61:E61"/>
    <mergeCell ref="G61:I61"/>
  </mergeCells>
  <dataValidations count="4">
    <dataValidation type="list" allowBlank="1" showInputMessage="1" showErrorMessage="1" sqref="I5" xr:uid="{00000000-0002-0000-0100-000000000000}">
      <formula1>KTONR</formula1>
    </dataValidation>
    <dataValidation type="list" allowBlank="1" showInputMessage="1" showErrorMessage="1" sqref="C15 C13 C267 C265 C55 C53 C35 C33 C74 C72 C98 C96 C117 C115 C136 C134 C158 C156 C177 C175 C196 C194 C215 C213 C242 C240 C288 C286" xr:uid="{00000000-0002-0000-0100-000001000000}">
      <formula1>Ankreuzen</formula1>
    </dataValidation>
    <dataValidation type="list" allowBlank="1" showInputMessage="1" showErrorMessage="1" sqref="C270:H270 C18:H18 C38:H38 C58:H58 C77:H77 C101:H101 C245:H245 C120:H120 C139:H139 C161:H161 C180:H180 C199:H199 C218:H218 C291:H291" xr:uid="{00000000-0002-0000-0100-000002000000}">
      <formula1>Abschlusskonten</formula1>
    </dataValidation>
    <dataValidation type="list" allowBlank="1" showInputMessage="1" showErrorMessage="1" sqref="C21:E21 C41:E41 C61:E61 C80:E80 C104:E104 C123:E123 C142:E142 C164:E164 C183:E183 C202:E202 C221:E221 C248:E248 C273:E273 C294:E294" xr:uid="{00000000-0002-0000-0100-000003000000}">
      <formula1>FG_V</formula1>
    </dataValidation>
  </dataValidations>
  <pageMargins left="0.19685039370078741" right="0.19685039370078741" top="1.1811023622047245" bottom="0.59055118110236227" header="0.39370078740157483" footer="0.39370078740157483"/>
  <pageSetup paperSize="9" scale="90" orientation="portrait" r:id="rId1"/>
  <headerFooter>
    <oddHeader>&amp;L&amp;G</oddHeader>
    <oddFooter>&amp;R&amp;"-,Fett"&amp;8Seite &amp;P</oddFooter>
  </headerFooter>
  <rowBreaks count="3" manualBreakCount="3">
    <brk id="82" max="11" man="1"/>
    <brk id="166" max="11" man="1"/>
    <brk id="250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Salden</vt:lpstr>
      <vt:lpstr>H-Salden</vt:lpstr>
      <vt:lpstr>Abschlusskonten</vt:lpstr>
      <vt:lpstr>Ankreuzen</vt:lpstr>
      <vt:lpstr>DB</vt:lpstr>
      <vt:lpstr>'H-Salden'!Druckbereich</vt:lpstr>
      <vt:lpstr>Salden!Druckbereich</vt:lpstr>
      <vt:lpstr>FG_V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wharasleben</dc:creator>
  <cp:lastModifiedBy>Administrator</cp:lastModifiedBy>
  <cp:lastPrinted>2023-10-10T12:01:54Z</cp:lastPrinted>
  <dcterms:created xsi:type="dcterms:W3CDTF">2021-10-04T08:24:47Z</dcterms:created>
  <dcterms:modified xsi:type="dcterms:W3CDTF">2023-10-10T12:01:58Z</dcterms:modified>
</cp:coreProperties>
</file>